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BSX\Private\Website\"/>
    </mc:Choice>
  </mc:AlternateContent>
  <bookViews>
    <workbookView xWindow="0" yWindow="0" windowWidth="28800" windowHeight="12300" firstSheet="1" activeTab="1"/>
  </bookViews>
  <sheets>
    <sheet name="Fees calculator" sheetId="3" state="hidden" r:id="rId1"/>
    <sheet name="Summary" sheetId="1" r:id="rId2"/>
    <sheet name="DropDown" sheetId="2" state="hidden" r:id="rId3"/>
    <sheet name="Fee Sheet" sheetId="4" state="hidden" r:id="rId4"/>
  </sheets>
  <definedNames>
    <definedName name="_xlnm.Print_Area" localSheetId="3">'Fee Sheet'!$A$1:$J$120</definedName>
    <definedName name="_xlnm.Print_Titles" localSheetId="3">'Fee Sheet'!$1:$3</definedName>
    <definedName name="Z_2650FE5B_16CC_461C_9C3F_F2554D756F27_.wvu.Cols" localSheetId="3" hidden="1">'Fee Sheet'!$B:$B</definedName>
    <definedName name="Z_2650FE5B_16CC_461C_9C3F_F2554D756F27_.wvu.PrintArea" localSheetId="3" hidden="1">'Fee Sheet'!$A$1:$J$120</definedName>
    <definedName name="Z_2CBF2B59_F995_4B55_8AB0_A27955FAF3B7_.wvu.Cols" localSheetId="3" hidden="1">'Fee Sheet'!$B:$B</definedName>
    <definedName name="Z_2CBF2B59_F995_4B55_8AB0_A27955FAF3B7_.wvu.PrintArea" localSheetId="3" hidden="1">'Fee Sheet'!$A$1:$J$120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" l="1"/>
  <c r="H23" i="1"/>
  <c r="E23" i="1" l="1"/>
  <c r="M23" i="1"/>
  <c r="C23" i="1" l="1"/>
  <c r="O6" i="2"/>
  <c r="O7" i="2" s="1"/>
  <c r="J119" i="4"/>
  <c r="J118" i="4"/>
  <c r="I118" i="4"/>
  <c r="J117" i="4"/>
  <c r="I117" i="4"/>
  <c r="J116" i="4"/>
  <c r="I116" i="4"/>
  <c r="J101" i="4"/>
  <c r="J100" i="4"/>
  <c r="I100" i="4"/>
  <c r="J99" i="4"/>
  <c r="J98" i="4"/>
  <c r="I98" i="4"/>
  <c r="J97" i="4"/>
  <c r="I97" i="4"/>
  <c r="J96" i="4"/>
  <c r="I96" i="4"/>
  <c r="J95" i="4"/>
  <c r="I95" i="4"/>
  <c r="J84" i="4"/>
  <c r="J83" i="4"/>
  <c r="I83" i="4"/>
  <c r="J82" i="4"/>
  <c r="J81" i="4"/>
  <c r="I81" i="4"/>
  <c r="J80" i="4"/>
  <c r="I80" i="4"/>
  <c r="J79" i="4"/>
  <c r="I79" i="4"/>
  <c r="J78" i="4"/>
  <c r="I78" i="4"/>
  <c r="J76" i="4"/>
  <c r="J75" i="4"/>
  <c r="I75" i="4"/>
  <c r="J61" i="4"/>
  <c r="I61" i="4"/>
  <c r="J60" i="4"/>
  <c r="J59" i="4"/>
  <c r="I59" i="4"/>
  <c r="J58" i="4"/>
  <c r="I58" i="4"/>
  <c r="J57" i="4"/>
  <c r="I57" i="4"/>
  <c r="J56" i="4"/>
  <c r="I56" i="4"/>
  <c r="J50" i="4"/>
  <c r="J49" i="4"/>
  <c r="J48" i="4"/>
  <c r="J47" i="4"/>
  <c r="J46" i="4"/>
  <c r="J45" i="4"/>
  <c r="I45" i="4"/>
  <c r="J42" i="4"/>
  <c r="I42" i="4"/>
  <c r="J41" i="4"/>
  <c r="I41" i="4"/>
  <c r="J40" i="4"/>
  <c r="I40" i="4"/>
  <c r="J39" i="4"/>
  <c r="I39" i="4"/>
  <c r="J36" i="4"/>
  <c r="I36" i="4"/>
  <c r="J34" i="4"/>
  <c r="J33" i="4"/>
  <c r="I33" i="4"/>
  <c r="J32" i="4"/>
  <c r="I32" i="4"/>
  <c r="J31" i="4"/>
  <c r="I31" i="4"/>
  <c r="J30" i="4"/>
  <c r="I30" i="4"/>
  <c r="J29" i="4"/>
  <c r="I29" i="4"/>
  <c r="J28" i="4"/>
  <c r="I28" i="4"/>
  <c r="J26" i="4"/>
  <c r="J25" i="4"/>
  <c r="J24" i="4"/>
  <c r="J23" i="4"/>
  <c r="J22" i="4"/>
  <c r="J21" i="4"/>
  <c r="J20" i="4"/>
  <c r="G20" i="4"/>
  <c r="I20" i="4" s="1"/>
  <c r="D20" i="4"/>
  <c r="D21" i="4" s="1"/>
  <c r="J19" i="4"/>
  <c r="I19" i="4"/>
  <c r="J18" i="4"/>
  <c r="I18" i="4"/>
  <c r="J14" i="4"/>
  <c r="J13" i="4"/>
  <c r="J12" i="4"/>
  <c r="I12" i="4"/>
  <c r="J11" i="4"/>
  <c r="I11" i="4"/>
  <c r="J10" i="4"/>
  <c r="I10" i="4"/>
  <c r="J9" i="4"/>
  <c r="I9" i="4"/>
  <c r="J8" i="4"/>
  <c r="I8" i="4"/>
  <c r="J7" i="4"/>
  <c r="I7" i="4"/>
  <c r="J6" i="4"/>
  <c r="I6" i="4"/>
  <c r="D23" i="1" l="1"/>
  <c r="F23" i="1" s="1"/>
  <c r="K23" i="1" s="1"/>
  <c r="C24" i="1"/>
  <c r="D22" i="4"/>
  <c r="I21" i="4"/>
  <c r="C25" i="1" l="1"/>
  <c r="D24" i="1"/>
  <c r="I24" i="1" s="1"/>
  <c r="D23" i="4"/>
  <c r="I22" i="4"/>
  <c r="F24" i="1" l="1"/>
  <c r="G24" i="1"/>
  <c r="C26" i="1"/>
  <c r="D25" i="1"/>
  <c r="I25" i="1" s="1"/>
  <c r="I23" i="4"/>
  <c r="D24" i="4"/>
  <c r="G25" i="1" l="1"/>
  <c r="F25" i="1"/>
  <c r="C27" i="1"/>
  <c r="D26" i="1"/>
  <c r="I26" i="1" s="1"/>
  <c r="D25" i="4"/>
  <c r="I25" i="4" s="1"/>
  <c r="I24" i="4"/>
  <c r="G26" i="1" l="1"/>
  <c r="F26" i="1"/>
  <c r="C28" i="1"/>
  <c r="D27" i="1"/>
  <c r="I27" i="1" s="1"/>
  <c r="G27" i="1" l="1"/>
  <c r="F27" i="1"/>
  <c r="C29" i="1"/>
  <c r="D28" i="1"/>
  <c r="I28" i="1" s="1"/>
  <c r="F28" i="1" l="1"/>
  <c r="G28" i="1"/>
  <c r="C30" i="1"/>
  <c r="D29" i="1"/>
  <c r="I29" i="1" s="1"/>
  <c r="G29" i="1" l="1"/>
  <c r="F29" i="1"/>
  <c r="C31" i="1"/>
  <c r="D30" i="1"/>
  <c r="I30" i="1" s="1"/>
  <c r="G30" i="1" l="1"/>
  <c r="F30" i="1"/>
  <c r="C32" i="1"/>
  <c r="D31" i="1"/>
  <c r="I31" i="1" s="1"/>
  <c r="G31" i="1" l="1"/>
  <c r="F31" i="1"/>
  <c r="C33" i="1"/>
  <c r="D32" i="1"/>
  <c r="I32" i="1" s="1"/>
  <c r="G32" i="1" l="1"/>
  <c r="F32" i="1"/>
  <c r="C34" i="1"/>
  <c r="D33" i="1"/>
  <c r="I33" i="1" s="1"/>
  <c r="G33" i="1" l="1"/>
  <c r="F33" i="1"/>
  <c r="C35" i="1"/>
  <c r="D34" i="1"/>
  <c r="I34" i="1" s="1"/>
  <c r="F34" i="1" l="1"/>
  <c r="G34" i="1"/>
  <c r="C36" i="1"/>
  <c r="D35" i="1"/>
  <c r="I35" i="1" s="1"/>
  <c r="F35" i="1" l="1"/>
  <c r="G35" i="1"/>
  <c r="C37" i="1"/>
  <c r="D36" i="1"/>
  <c r="I36" i="1" s="1"/>
  <c r="F36" i="1" l="1"/>
  <c r="G36" i="1"/>
  <c r="C38" i="1"/>
  <c r="D37" i="1"/>
  <c r="I37" i="1" s="1"/>
  <c r="G37" i="1" l="1"/>
  <c r="F37" i="1"/>
  <c r="C39" i="1"/>
  <c r="D38" i="1"/>
  <c r="I38" i="1" s="1"/>
  <c r="G38" i="1" l="1"/>
  <c r="F38" i="1"/>
  <c r="C40" i="1"/>
  <c r="D39" i="1"/>
  <c r="I39" i="1" s="1"/>
  <c r="G39" i="1" l="1"/>
  <c r="F39" i="1"/>
  <c r="C41" i="1"/>
  <c r="D40" i="1"/>
  <c r="I40" i="1" s="1"/>
  <c r="G40" i="1" l="1"/>
  <c r="F40" i="1"/>
  <c r="C42" i="1"/>
  <c r="D41" i="1"/>
  <c r="I41" i="1" s="1"/>
  <c r="G41" i="1" l="1"/>
  <c r="F41" i="1"/>
  <c r="C43" i="1"/>
  <c r="D42" i="1"/>
  <c r="I42" i="1" s="1"/>
  <c r="G42" i="1" l="1"/>
  <c r="F42" i="1"/>
  <c r="C44" i="1"/>
  <c r="D43" i="1"/>
  <c r="I43" i="1" s="1"/>
  <c r="G43" i="1" l="1"/>
  <c r="F43" i="1"/>
  <c r="C45" i="1"/>
  <c r="D44" i="1"/>
  <c r="I44" i="1" s="1"/>
  <c r="G44" i="1" l="1"/>
  <c r="F44" i="1"/>
  <c r="C46" i="1"/>
  <c r="D45" i="1"/>
  <c r="I45" i="1" s="1"/>
  <c r="G45" i="1" l="1"/>
  <c r="F45" i="1"/>
  <c r="C47" i="1"/>
  <c r="D46" i="1"/>
  <c r="I46" i="1" s="1"/>
  <c r="F46" i="1" l="1"/>
  <c r="G46" i="1"/>
  <c r="C48" i="1"/>
  <c r="D47" i="1"/>
  <c r="I47" i="1" s="1"/>
  <c r="G47" i="1" l="1"/>
  <c r="F47" i="1"/>
  <c r="C49" i="1"/>
  <c r="D48" i="1"/>
  <c r="I48" i="1" s="1"/>
  <c r="G48" i="1" l="1"/>
  <c r="F48" i="1"/>
  <c r="C50" i="1"/>
  <c r="D49" i="1"/>
  <c r="I49" i="1" s="1"/>
  <c r="G49" i="1" l="1"/>
  <c r="K49" i="1" s="1"/>
  <c r="N49" i="1" s="1"/>
  <c r="F49" i="1"/>
  <c r="C51" i="1"/>
  <c r="D50" i="1"/>
  <c r="I50" i="1" s="1"/>
  <c r="K39" i="1"/>
  <c r="N39" i="1" s="1"/>
  <c r="K45" i="1"/>
  <c r="N45" i="1" s="1"/>
  <c r="K30" i="1"/>
  <c r="G50" i="1" l="1"/>
  <c r="F50" i="1"/>
  <c r="K42" i="1"/>
  <c r="N42" i="1" s="1"/>
  <c r="C52" i="1"/>
  <c r="D52" i="1" s="1"/>
  <c r="I52" i="1" s="1"/>
  <c r="D51" i="1"/>
  <c r="I51" i="1" s="1"/>
  <c r="K47" i="1"/>
  <c r="N47" i="1" s="1"/>
  <c r="K38" i="1"/>
  <c r="N38" i="1" s="1"/>
  <c r="K40" i="1"/>
  <c r="N40" i="1" s="1"/>
  <c r="K36" i="1"/>
  <c r="N36" i="1" s="1"/>
  <c r="K35" i="1"/>
  <c r="N35" i="1" s="1"/>
  <c r="K26" i="1"/>
  <c r="N26" i="1" s="1"/>
  <c r="K37" i="1"/>
  <c r="N37" i="1" s="1"/>
  <c r="K32" i="1"/>
  <c r="N32" i="1" s="1"/>
  <c r="N30" i="1"/>
  <c r="K46" i="1"/>
  <c r="N46" i="1" s="1"/>
  <c r="K44" i="1"/>
  <c r="N44" i="1" s="1"/>
  <c r="K48" i="1"/>
  <c r="N48" i="1" s="1"/>
  <c r="K41" i="1"/>
  <c r="N41" i="1" s="1"/>
  <c r="K34" i="1"/>
  <c r="N34" i="1" s="1"/>
  <c r="K28" i="1"/>
  <c r="N28" i="1" s="1"/>
  <c r="K43" i="1"/>
  <c r="N43" i="1" s="1"/>
  <c r="K29" i="1"/>
  <c r="N29" i="1" s="1"/>
  <c r="K50" i="1"/>
  <c r="N50" i="1" s="1"/>
  <c r="K33" i="1"/>
  <c r="N33" i="1" s="1"/>
  <c r="K31" i="1"/>
  <c r="N31" i="1" s="1"/>
  <c r="K27" i="1"/>
  <c r="N27" i="1" s="1"/>
  <c r="K25" i="1"/>
  <c r="N25" i="1" s="1"/>
  <c r="K24" i="1"/>
  <c r="G52" i="1" l="1"/>
  <c r="K52" i="1" s="1"/>
  <c r="N52" i="1" s="1"/>
  <c r="F52" i="1"/>
  <c r="G51" i="1"/>
  <c r="F51" i="1"/>
  <c r="N24" i="1"/>
  <c r="K51" i="1" l="1"/>
  <c r="L23" i="1"/>
  <c r="N23" i="1" s="1"/>
  <c r="N51" i="1" l="1"/>
  <c r="N18" i="1" s="1"/>
  <c r="N17" i="1"/>
  <c r="N19" i="1" l="1"/>
</calcChain>
</file>

<file path=xl/sharedStrings.xml><?xml version="1.0" encoding="utf-8"?>
<sst xmlns="http://schemas.openxmlformats.org/spreadsheetml/2006/main" count="250" uniqueCount="151">
  <si>
    <t>Fees calculation</t>
  </si>
  <si>
    <t>Type of security</t>
  </si>
  <si>
    <t>Type</t>
  </si>
  <si>
    <t xml:space="preserve">Number of notes </t>
  </si>
  <si>
    <t>Listing Date</t>
  </si>
  <si>
    <t>Maturity Date</t>
  </si>
  <si>
    <t>Months to Maturity</t>
  </si>
  <si>
    <t>Initial Fees</t>
  </si>
  <si>
    <t>Annual Fees</t>
  </si>
  <si>
    <t>Account fees</t>
  </si>
  <si>
    <t>ILS</t>
  </si>
  <si>
    <t>Programme</t>
  </si>
  <si>
    <t>vlookup formula?</t>
  </si>
  <si>
    <t>vlookup?</t>
  </si>
  <si>
    <t>Notes</t>
  </si>
  <si>
    <t>TOTAL</t>
  </si>
  <si>
    <t>PAY UP FRONT discount</t>
  </si>
  <si>
    <t>TOTAL DUE AT LISTING</t>
  </si>
  <si>
    <t>this would be a dropdown to choose</t>
  </si>
  <si>
    <t>This would be input by user</t>
  </si>
  <si>
    <t>This would be calculated</t>
  </si>
  <si>
    <r>
      <rPr>
        <sz val="28"/>
        <color rgb="FF006DB8"/>
        <rFont val="Calibri"/>
        <family val="2"/>
        <scheme val="minor"/>
      </rPr>
      <t>Listing Fees Composite Matrix</t>
    </r>
  </si>
  <si>
    <t>CURRENT</t>
  </si>
  <si>
    <t>NEW</t>
  </si>
  <si>
    <t>CHANGE</t>
  </si>
  <si>
    <t>TYPE OF SECURITY</t>
  </si>
  <si>
    <t>REGULATION SECTION</t>
  </si>
  <si>
    <t>MARKET CAPITALISATION $m</t>
  </si>
  <si>
    <t>INITIAL LISTING FEE</t>
  </si>
  <si>
    <t>ANNUAL LISTING FEE</t>
  </si>
  <si>
    <t>%</t>
  </si>
  <si>
    <t>EQUITY</t>
  </si>
  <si>
    <t>DOMESTIC</t>
  </si>
  <si>
    <t>Domestic Main Board</t>
  </si>
  <si>
    <t>Section IIA</t>
  </si>
  <si>
    <t>Not Exceeding 50m</t>
  </si>
  <si>
    <t>Not Exceeding 100m</t>
  </si>
  <si>
    <t>Exceeding 100m</t>
  </si>
  <si>
    <t>Not exceeding 500m</t>
  </si>
  <si>
    <t>Exceeding 500m</t>
  </si>
  <si>
    <t>Domestic Small Cap</t>
  </si>
  <si>
    <t>Section IIB</t>
  </si>
  <si>
    <t>Not Exceeding 5m</t>
  </si>
  <si>
    <t>Not exceeding 5m</t>
  </si>
  <si>
    <t>Not Exceeding 7.5m</t>
  </si>
  <si>
    <t>Not Exceeding 10m</t>
  </si>
  <si>
    <t>Exceeding 10m</t>
  </si>
  <si>
    <t>N/A</t>
  </si>
  <si>
    <t>n/a</t>
  </si>
  <si>
    <t>Account Maintenance Fee</t>
  </si>
  <si>
    <t>INTERNATIONAL</t>
  </si>
  <si>
    <t>Primary Listings (Mezz Market)</t>
  </si>
  <si>
    <t>Section IIIA</t>
  </si>
  <si>
    <t>Not Exceeding 20m</t>
  </si>
  <si>
    <t>Not Exceeding 200m</t>
  </si>
  <si>
    <t>Not Exceeding 500m</t>
  </si>
  <si>
    <t>Not Exceeding 1000m</t>
  </si>
  <si>
    <t>Not Exceeding 1,000m</t>
  </si>
  <si>
    <t>Not Exceeding 10000m</t>
  </si>
  <si>
    <t>Exceeding 1,000m</t>
  </si>
  <si>
    <t>Exceeding 10000m</t>
  </si>
  <si>
    <t>Exceeding 10,000m</t>
  </si>
  <si>
    <t>Secondary Listings</t>
  </si>
  <si>
    <t>Not exceeding100m</t>
  </si>
  <si>
    <t>Not exceeding 100m</t>
  </si>
  <si>
    <t>Not exceeding 1,000m</t>
  </si>
  <si>
    <t>Not Exceeding 10,000m</t>
  </si>
  <si>
    <t>Not Exceeding 100,000m</t>
  </si>
  <si>
    <t>Exceeding 100,000m</t>
  </si>
  <si>
    <t>International Depository Receipts</t>
  </si>
  <si>
    <t>Section IIIC</t>
  </si>
  <si>
    <t>INVESTMENT FUNDS</t>
  </si>
  <si>
    <t>Mutual Funds, Unit Trusts,    Section IV</t>
  </si>
  <si>
    <t>1 Share Class</t>
  </si>
  <si>
    <t>Partnerships &amp; REITs etc.</t>
  </si>
  <si>
    <t>2 Share Classes</t>
  </si>
  <si>
    <t>3 Share Classes</t>
  </si>
  <si>
    <t>4-10 Share Classes</t>
  </si>
  <si>
    <t>11-15 Share Classes</t>
  </si>
  <si>
    <t>11+ Share Classes</t>
  </si>
  <si>
    <t>16-20 Share Classes</t>
  </si>
  <si>
    <t>20+ Share Classes per Class</t>
  </si>
  <si>
    <t>11+ Share Classes (per class)</t>
  </si>
  <si>
    <t>Account Maintenance and Service Fees - from year 2</t>
  </si>
  <si>
    <t>11+ Share Classes (total)</t>
  </si>
  <si>
    <t>Insurance Related or Linked Securities</t>
  </si>
  <si>
    <t>All</t>
  </si>
  <si>
    <t>Stand Alone Note</t>
  </si>
  <si>
    <t>Programmes</t>
  </si>
  <si>
    <t>Programme Issues</t>
  </si>
  <si>
    <t>10 Year comprehensive fee (all inclusive)</t>
  </si>
  <si>
    <t>Additional years comprehensive fee (per year)</t>
  </si>
  <si>
    <t>Negotiated fee</t>
  </si>
  <si>
    <t>Discount</t>
  </si>
  <si>
    <t>Discount on annual programme and note fees and account maintenance fees paid upfront to maturity date*</t>
  </si>
  <si>
    <t>Admin fees</t>
  </si>
  <si>
    <t>Increase in programme size</t>
  </si>
  <si>
    <t>Partial Redemption fee per security (n/a to comprehensive fee)</t>
  </si>
  <si>
    <t>Extension of maturity per security</t>
  </si>
  <si>
    <t>Early delisting per security  (n/a to comprehensive fee)</t>
  </si>
  <si>
    <t>Partial redemption if 3 or more in same programme to same date</t>
  </si>
  <si>
    <t>Extension of maturity if 3 or more in same programme to same date</t>
  </si>
  <si>
    <t>Early delisting if 3 or more in same programme to same date  (n/a to comprehensive fee)</t>
  </si>
  <si>
    <t>* programme can avail of this to first maturity date - and pay to new maturity of new securities from programme</t>
  </si>
  <si>
    <t>Premium application fee (reduced turnaround times)</t>
  </si>
  <si>
    <r>
      <rPr>
        <sz val="9"/>
        <color theme="0"/>
        <rFont val="Calibri"/>
        <family val="2"/>
        <scheme val="minor"/>
      </rPr>
      <t>DEBT</t>
    </r>
  </si>
  <si>
    <t xml:space="preserve">Domestic </t>
  </si>
  <si>
    <t>Account Maintenance and Service Fees</t>
  </si>
  <si>
    <t>International - All</t>
  </si>
  <si>
    <t>10 Year comprehensive fee</t>
  </si>
  <si>
    <t>CLO</t>
  </si>
  <si>
    <r>
      <rPr>
        <sz val="9"/>
        <color theme="0"/>
        <rFont val="Calibri"/>
        <family val="2"/>
        <scheme val="minor"/>
      </rPr>
      <t>OTHER TYPES OF SECURITIES</t>
    </r>
  </si>
  <si>
    <t xml:space="preserve">Derivative Warrants </t>
  </si>
  <si>
    <t>Section VI</t>
  </si>
  <si>
    <t>Insurance Linked Securities - Stand Alone</t>
  </si>
  <si>
    <t>Insurance Linked Securities - Programme</t>
  </si>
  <si>
    <t>International Debt</t>
  </si>
  <si>
    <t>Domestic Debt</t>
  </si>
  <si>
    <t>Collaterized Loan Obligation</t>
  </si>
  <si>
    <t>Type of Listing</t>
  </si>
  <si>
    <t>Estimated Listing Date ((mm/dd/yyyy) no earlier than current date)</t>
  </si>
  <si>
    <t>Estimated Maturity Date ((mm/dd/yyyy) no later than 30 years from current date)</t>
  </si>
  <si>
    <t>BSX: Fee Calculator for certain* listing types</t>
  </si>
  <si>
    <t>* certain listing types include ILS, Debt, and CLOs</t>
  </si>
  <si>
    <t>Gross Total</t>
  </si>
  <si>
    <t>Stand Alone or Programme Listing Fees</t>
  </si>
  <si>
    <t>Number of Expected Issues</t>
  </si>
  <si>
    <t>Adjusted Total (5% disc) if Prepaid at Listing</t>
  </si>
  <si>
    <t>Initial</t>
  </si>
  <si>
    <t>Annual</t>
  </si>
  <si>
    <t>Y</t>
  </si>
  <si>
    <t>N</t>
  </si>
  <si>
    <t>Account</t>
  </si>
  <si>
    <t>Express Application? (Y/N)</t>
  </si>
  <si>
    <t>Express Application</t>
  </si>
  <si>
    <t>Grand total (due at date listed)</t>
  </si>
  <si>
    <t>Comprehensive Initial</t>
  </si>
  <si>
    <t>Comprehensive Annual</t>
  </si>
  <si>
    <t>Comprehensive Account</t>
  </si>
  <si>
    <t>Classes Initial</t>
  </si>
  <si>
    <t>Classes Annual</t>
  </si>
  <si>
    <t>Classes Account</t>
  </si>
  <si>
    <t>Per Issues/Classes Listing Fees</t>
  </si>
  <si>
    <r>
      <t xml:space="preserve">Comprehensive Option? (Y/N). </t>
    </r>
    <r>
      <rPr>
        <b/>
        <i/>
        <sz val="11"/>
        <color theme="1"/>
        <rFont val="Calibri"/>
        <family val="2"/>
        <scheme val="minor"/>
      </rPr>
      <t>If Prepay Option is chosen, Comprehensive cannot be chosen</t>
    </r>
  </si>
  <si>
    <r>
      <t xml:space="preserve">Prepay at Listing for discount? (Y/N).  </t>
    </r>
    <r>
      <rPr>
        <b/>
        <i/>
        <sz val="12"/>
        <color theme="1"/>
        <rFont val="Calibri"/>
        <family val="2"/>
        <scheme val="minor"/>
      </rPr>
      <t>If Comprehensive option is chosen, Prepay cannot be chosen</t>
    </r>
  </si>
  <si>
    <t>Approximate Date</t>
  </si>
  <si>
    <t>Summary</t>
  </si>
  <si>
    <r>
      <t xml:space="preserve">Total </t>
    </r>
    <r>
      <rPr>
        <u/>
        <sz val="11"/>
        <color theme="1"/>
        <rFont val="Calibri"/>
        <family val="2"/>
        <scheme val="minor"/>
      </rPr>
      <t>POST</t>
    </r>
    <r>
      <rPr>
        <sz val="11"/>
        <color theme="1"/>
        <rFont val="Calibri"/>
        <family val="2"/>
        <scheme val="minor"/>
      </rPr>
      <t xml:space="preserve"> Discount</t>
    </r>
  </si>
  <si>
    <r>
      <t xml:space="preserve">Total </t>
    </r>
    <r>
      <rPr>
        <u/>
        <sz val="11"/>
        <color theme="1"/>
        <rFont val="Calibri"/>
        <family val="2"/>
        <scheme val="minor"/>
      </rPr>
      <t xml:space="preserve">PRE </t>
    </r>
    <r>
      <rPr>
        <sz val="11"/>
        <color theme="1"/>
        <rFont val="Calibri"/>
        <family val="2"/>
        <scheme val="minor"/>
      </rPr>
      <t>Discount</t>
    </r>
  </si>
  <si>
    <t>Est Years to Maturity</t>
  </si>
  <si>
    <t>Diff (Prepay savings)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</si>
</sst>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_(* #,##0.000_);_(* \(#,##0.00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9C0006"/>
      <name val="Arial"/>
      <family val="2"/>
    </font>
    <font>
      <sz val="10"/>
      <color rgb="FF000000"/>
      <name val="Times New Roman"/>
      <family val="1"/>
    </font>
    <font>
      <sz val="28"/>
      <name val="Calibri"/>
      <family val="2"/>
      <scheme val="minor"/>
    </font>
    <font>
      <sz val="28"/>
      <color rgb="FF006DB8"/>
      <name val="Calibri"/>
      <family val="2"/>
      <scheme val="minor"/>
    </font>
    <font>
      <sz val="10"/>
      <color rgb="FF000000"/>
      <name val="Calibri"/>
      <family val="2"/>
      <scheme val="minor"/>
    </font>
    <font>
      <sz val="20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theme="0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name val="Calibri"/>
      <family val="2"/>
      <scheme val="minor"/>
    </font>
    <font>
      <strike/>
      <sz val="9"/>
      <name val="Calibri"/>
      <family val="2"/>
      <scheme val="minor"/>
    </font>
    <font>
      <strike/>
      <sz val="9"/>
      <color rgb="FF000000"/>
      <name val="Calibri"/>
      <family val="2"/>
      <scheme val="minor"/>
    </font>
    <font>
      <strike/>
      <sz val="10"/>
      <name val="Calibri"/>
      <family val="2"/>
      <scheme val="minor"/>
    </font>
    <font>
      <strike/>
      <sz val="10"/>
      <color rgb="FF000000"/>
      <name val="Calibri"/>
      <family val="2"/>
      <scheme val="minor"/>
    </font>
    <font>
      <sz val="9"/>
      <color rgb="FF414042"/>
      <name val="Calibri"/>
      <family val="2"/>
      <scheme val="minor"/>
    </font>
    <font>
      <sz val="10"/>
      <color rgb="FF006100"/>
      <name val="Arial"/>
      <family val="2"/>
    </font>
    <font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414042"/>
      </bottom>
      <diagonal/>
    </border>
    <border>
      <left/>
      <right/>
      <top style="thin">
        <color rgb="FF414042"/>
      </top>
      <bottom style="thin">
        <color rgb="FF414042"/>
      </bottom>
      <diagonal/>
    </border>
    <border>
      <left/>
      <right/>
      <top style="thin">
        <color rgb="FF414042"/>
      </top>
      <bottom style="thin">
        <color rgb="FF006DB8"/>
      </bottom>
      <diagonal/>
    </border>
    <border>
      <left/>
      <right/>
      <top style="thin">
        <color rgb="FF006DB8"/>
      </top>
      <bottom style="thin">
        <color rgb="FF006DB8"/>
      </bottom>
      <diagonal/>
    </border>
    <border>
      <left/>
      <right/>
      <top style="thin">
        <color rgb="FF006DB8"/>
      </top>
      <bottom/>
      <diagonal/>
    </border>
    <border>
      <left/>
      <right/>
      <top/>
      <bottom style="thin">
        <color rgb="FF006DB8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3" borderId="0" applyNumberFormat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6" borderId="0" applyNumberFormat="0" applyBorder="0" applyAlignment="0" applyProtection="0"/>
    <xf numFmtId="0" fontId="10" fillId="5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0" fillId="7" borderId="0" applyNumberFormat="0" applyBorder="0" applyAlignment="0" applyProtection="0"/>
    <xf numFmtId="0" fontId="20" fillId="2" borderId="0" applyNumberFormat="0" applyBorder="0" applyAlignment="0" applyProtection="0"/>
    <xf numFmtId="0" fontId="5" fillId="4" borderId="1" applyNumberFormat="0" applyFont="0" applyAlignment="0" applyProtection="0"/>
  </cellStyleXfs>
  <cellXfs count="131">
    <xf numFmtId="0" fontId="0" fillId="0" borderId="0" xfId="0"/>
    <xf numFmtId="0" fontId="2" fillId="0" borderId="0" xfId="2"/>
    <xf numFmtId="0" fontId="3" fillId="0" borderId="0" xfId="2" applyFont="1"/>
    <xf numFmtId="0" fontId="2" fillId="8" borderId="0" xfId="2" applyFill="1"/>
    <xf numFmtId="0" fontId="2" fillId="9" borderId="0" xfId="2" applyFill="1"/>
    <xf numFmtId="15" fontId="2" fillId="9" borderId="0" xfId="2" applyNumberFormat="1" applyFill="1"/>
    <xf numFmtId="0" fontId="4" fillId="3" borderId="0" xfId="3"/>
    <xf numFmtId="9" fontId="4" fillId="3" borderId="0" xfId="3" applyNumberFormat="1"/>
    <xf numFmtId="0" fontId="6" fillId="0" borderId="0" xfId="4" applyFont="1" applyFill="1" applyBorder="1" applyAlignment="1">
      <alignment horizontal="center" vertical="top" wrapText="1"/>
    </xf>
    <xf numFmtId="164" fontId="6" fillId="0" borderId="0" xfId="5" applyNumberFormat="1" applyFont="1" applyFill="1" applyBorder="1" applyAlignment="1">
      <alignment vertical="top" wrapText="1"/>
    </xf>
    <xf numFmtId="9" fontId="8" fillId="0" borderId="0" xfId="6" applyFont="1" applyFill="1" applyBorder="1" applyAlignment="1">
      <alignment horizontal="center" vertical="top"/>
    </xf>
    <xf numFmtId="0" fontId="8" fillId="0" borderId="0" xfId="4" applyFont="1" applyFill="1" applyBorder="1" applyAlignment="1">
      <alignment horizontal="left" vertical="top"/>
    </xf>
    <xf numFmtId="0" fontId="5" fillId="0" borderId="0" xfId="4" applyFill="1" applyBorder="1" applyAlignment="1">
      <alignment horizontal="left" vertical="top"/>
    </xf>
    <xf numFmtId="0" fontId="9" fillId="6" borderId="0" xfId="7" applyFont="1" applyBorder="1" applyAlignment="1">
      <alignment horizontal="center" vertical="top" wrapText="1"/>
    </xf>
    <xf numFmtId="164" fontId="9" fillId="6" borderId="3" xfId="7" applyNumberFormat="1" applyFont="1" applyBorder="1" applyAlignment="1">
      <alignment horizontal="center" vertical="top" wrapText="1"/>
    </xf>
    <xf numFmtId="0" fontId="11" fillId="5" borderId="4" xfId="8" applyFont="1" applyBorder="1" applyAlignment="1">
      <alignment horizontal="left" vertical="center" wrapText="1"/>
    </xf>
    <xf numFmtId="0" fontId="11" fillId="5" borderId="4" xfId="8" applyFont="1" applyBorder="1" applyAlignment="1">
      <alignment horizontal="left" vertical="top" wrapText="1"/>
    </xf>
    <xf numFmtId="0" fontId="11" fillId="5" borderId="4" xfId="8" applyFont="1" applyBorder="1" applyAlignment="1">
      <alignment vertical="top" wrapText="1"/>
    </xf>
    <xf numFmtId="164" fontId="11" fillId="5" borderId="4" xfId="5" applyNumberFormat="1" applyFont="1" applyFill="1" applyBorder="1" applyAlignment="1">
      <alignment horizontal="left" vertical="top" wrapText="1"/>
    </xf>
    <xf numFmtId="164" fontId="11" fillId="5" borderId="4" xfId="5" applyNumberFormat="1" applyFont="1" applyFill="1" applyBorder="1" applyAlignment="1">
      <alignment horizontal="left" vertical="top" wrapText="1" indent="1"/>
    </xf>
    <xf numFmtId="9" fontId="11" fillId="5" borderId="4" xfId="6" applyFont="1" applyFill="1" applyBorder="1" applyAlignment="1">
      <alignment horizontal="center" vertical="top" wrapText="1"/>
    </xf>
    <xf numFmtId="0" fontId="11" fillId="5" borderId="4" xfId="8" applyFont="1" applyBorder="1" applyAlignment="1">
      <alignment horizontal="left" vertical="top" wrapText="1" indent="1"/>
    </xf>
    <xf numFmtId="0" fontId="11" fillId="5" borderId="0" xfId="8" applyFont="1" applyBorder="1" applyAlignment="1">
      <alignment horizontal="left" vertical="top" wrapText="1" indent="1"/>
    </xf>
    <xf numFmtId="0" fontId="11" fillId="5" borderId="5" xfId="8" applyFont="1" applyBorder="1" applyAlignment="1">
      <alignment horizontal="left" vertical="top" wrapText="1"/>
    </xf>
    <xf numFmtId="0" fontId="8" fillId="0" borderId="5" xfId="4" applyFont="1" applyFill="1" applyBorder="1" applyAlignment="1">
      <alignment horizontal="left" wrapText="1"/>
    </xf>
    <xf numFmtId="164" fontId="8" fillId="0" borderId="5" xfId="5" applyNumberFormat="1" applyFont="1" applyFill="1" applyBorder="1" applyAlignment="1">
      <alignment horizontal="left" wrapText="1"/>
    </xf>
    <xf numFmtId="0" fontId="11" fillId="5" borderId="6" xfId="8" applyFont="1" applyBorder="1" applyAlignment="1">
      <alignment horizontal="left" vertical="top" wrapText="1"/>
    </xf>
    <xf numFmtId="0" fontId="12" fillId="0" borderId="6" xfId="4" applyFont="1" applyFill="1" applyBorder="1" applyAlignment="1">
      <alignment horizontal="left" vertical="top" wrapText="1"/>
    </xf>
    <xf numFmtId="0" fontId="12" fillId="0" borderId="6" xfId="4" applyFont="1" applyFill="1" applyBorder="1" applyAlignment="1">
      <alignment vertical="top" wrapText="1"/>
    </xf>
    <xf numFmtId="164" fontId="13" fillId="0" borderId="6" xfId="5" applyNumberFormat="1" applyFont="1" applyFill="1" applyBorder="1" applyAlignment="1">
      <alignment vertical="top" shrinkToFit="1"/>
    </xf>
    <xf numFmtId="0" fontId="14" fillId="0" borderId="0" xfId="9" applyFont="1"/>
    <xf numFmtId="164" fontId="8" fillId="0" borderId="0" xfId="5" applyNumberFormat="1" applyFont="1" applyFill="1" applyBorder="1" applyAlignment="1">
      <alignment horizontal="left" vertical="top"/>
    </xf>
    <xf numFmtId="164" fontId="8" fillId="0" borderId="0" xfId="5" applyNumberFormat="1" applyFont="1" applyAlignment="1">
      <alignment horizontal="right"/>
    </xf>
    <xf numFmtId="0" fontId="8" fillId="0" borderId="0" xfId="4" applyFont="1" applyFill="1" applyBorder="1" applyAlignment="1">
      <alignment horizontal="left" wrapText="1"/>
    </xf>
    <xf numFmtId="0" fontId="12" fillId="0" borderId="0" xfId="4" applyFont="1" applyFill="1" applyBorder="1" applyAlignment="1">
      <alignment vertical="top" wrapText="1"/>
    </xf>
    <xf numFmtId="164" fontId="13" fillId="0" borderId="0" xfId="5" applyNumberFormat="1" applyFont="1" applyFill="1" applyBorder="1" applyAlignment="1">
      <alignment vertical="top" shrinkToFit="1"/>
    </xf>
    <xf numFmtId="164" fontId="8" fillId="0" borderId="0" xfId="5" applyNumberFormat="1" applyFont="1" applyFill="1" applyBorder="1" applyAlignment="1">
      <alignment vertical="top" shrinkToFit="1"/>
    </xf>
    <xf numFmtId="0" fontId="12" fillId="0" borderId="0" xfId="4" applyFont="1" applyFill="1" applyBorder="1" applyAlignment="1">
      <alignment horizontal="left" vertical="top" wrapText="1"/>
    </xf>
    <xf numFmtId="0" fontId="12" fillId="10" borderId="0" xfId="4" applyFont="1" applyFill="1" applyBorder="1" applyAlignment="1">
      <alignment vertical="top" wrapText="1"/>
    </xf>
    <xf numFmtId="164" fontId="13" fillId="10" borderId="6" xfId="5" applyNumberFormat="1" applyFont="1" applyFill="1" applyBorder="1" applyAlignment="1">
      <alignment vertical="top" shrinkToFit="1"/>
    </xf>
    <xf numFmtId="9" fontId="8" fillId="10" borderId="0" xfId="6" applyFont="1" applyFill="1" applyBorder="1" applyAlignment="1">
      <alignment horizontal="center" vertical="top"/>
    </xf>
    <xf numFmtId="164" fontId="12" fillId="0" borderId="0" xfId="5" applyNumberFormat="1" applyFont="1" applyFill="1" applyBorder="1" applyAlignment="1">
      <alignment vertical="top" wrapText="1"/>
    </xf>
    <xf numFmtId="164" fontId="10" fillId="5" borderId="0" xfId="8" applyNumberFormat="1" applyBorder="1" applyAlignment="1">
      <alignment horizontal="right" vertical="top" shrinkToFit="1"/>
    </xf>
    <xf numFmtId="0" fontId="11" fillId="5" borderId="0" xfId="8" applyFont="1" applyBorder="1" applyAlignment="1">
      <alignment horizontal="left" wrapText="1"/>
    </xf>
    <xf numFmtId="0" fontId="11" fillId="5" borderId="0" xfId="8" applyFont="1" applyBorder="1" applyAlignment="1">
      <alignment vertical="top" wrapText="1"/>
    </xf>
    <xf numFmtId="164" fontId="11" fillId="5" borderId="0" xfId="8" applyNumberFormat="1" applyFont="1" applyBorder="1" applyAlignment="1">
      <alignment vertical="top" wrapText="1"/>
    </xf>
    <xf numFmtId="164" fontId="11" fillId="5" borderId="0" xfId="8" applyNumberFormat="1" applyFont="1" applyBorder="1" applyAlignment="1">
      <alignment vertical="top" shrinkToFit="1"/>
    </xf>
    <xf numFmtId="0" fontId="15" fillId="10" borderId="0" xfId="4" applyFont="1" applyFill="1" applyBorder="1" applyAlignment="1">
      <alignment vertical="top" wrapText="1"/>
    </xf>
    <xf numFmtId="164" fontId="16" fillId="10" borderId="0" xfId="5" applyNumberFormat="1" applyFont="1" applyFill="1" applyBorder="1" applyAlignment="1">
      <alignment vertical="top" shrinkToFit="1"/>
    </xf>
    <xf numFmtId="164" fontId="16" fillId="10" borderId="6" xfId="5" applyNumberFormat="1" applyFont="1" applyFill="1" applyBorder="1" applyAlignment="1">
      <alignment vertical="top" shrinkToFit="1"/>
    </xf>
    <xf numFmtId="0" fontId="17" fillId="10" borderId="0" xfId="9" applyFont="1" applyFill="1"/>
    <xf numFmtId="9" fontId="18" fillId="0" borderId="0" xfId="6" applyFont="1" applyFill="1" applyBorder="1" applyAlignment="1">
      <alignment horizontal="center" vertical="top"/>
    </xf>
    <xf numFmtId="0" fontId="14" fillId="10" borderId="0" xfId="9" applyFont="1" applyFill="1"/>
    <xf numFmtId="0" fontId="8" fillId="0" borderId="0" xfId="4" applyFont="1" applyFill="1" applyBorder="1" applyAlignment="1">
      <alignment vertical="center" wrapText="1"/>
    </xf>
    <xf numFmtId="164" fontId="13" fillId="0" borderId="0" xfId="5" applyNumberFormat="1" applyFont="1" applyFill="1" applyBorder="1" applyAlignment="1">
      <alignment horizontal="right" vertical="top" shrinkToFit="1"/>
    </xf>
    <xf numFmtId="0" fontId="8" fillId="0" borderId="0" xfId="4" applyFont="1" applyFill="1" applyBorder="1" applyAlignment="1">
      <alignment wrapText="1"/>
    </xf>
    <xf numFmtId="164" fontId="19" fillId="0" borderId="0" xfId="5" applyNumberFormat="1" applyFont="1" applyFill="1" applyBorder="1" applyAlignment="1">
      <alignment vertical="top" shrinkToFit="1"/>
    </xf>
    <xf numFmtId="164" fontId="8" fillId="0" borderId="0" xfId="10" applyNumberFormat="1" applyFont="1" applyFill="1"/>
    <xf numFmtId="0" fontId="11" fillId="5" borderId="6" xfId="8" applyFont="1" applyBorder="1" applyAlignment="1">
      <alignment vertical="top" wrapText="1"/>
    </xf>
    <xf numFmtId="164" fontId="10" fillId="7" borderId="0" xfId="11" applyNumberFormat="1" applyBorder="1" applyAlignment="1">
      <alignment vertical="top" shrinkToFit="1"/>
    </xf>
    <xf numFmtId="164" fontId="10" fillId="7" borderId="0" xfId="11" applyNumberFormat="1" applyBorder="1" applyAlignment="1">
      <alignment horizontal="left" vertical="top"/>
    </xf>
    <xf numFmtId="6" fontId="19" fillId="0" borderId="0" xfId="6" applyNumberFormat="1" applyFont="1" applyFill="1" applyBorder="1" applyAlignment="1">
      <alignment vertical="top" shrinkToFit="1"/>
    </xf>
    <xf numFmtId="0" fontId="20" fillId="2" borderId="0" xfId="12" applyBorder="1" applyAlignment="1">
      <alignment wrapText="1"/>
    </xf>
    <xf numFmtId="0" fontId="20" fillId="2" borderId="0" xfId="12" applyBorder="1" applyAlignment="1">
      <alignment vertical="top" wrapText="1"/>
    </xf>
    <xf numFmtId="164" fontId="20" fillId="2" borderId="0" xfId="12" applyNumberFormat="1" applyBorder="1" applyAlignment="1">
      <alignment vertical="top" shrinkToFit="1"/>
    </xf>
    <xf numFmtId="9" fontId="20" fillId="2" borderId="0" xfId="12" applyNumberFormat="1" applyBorder="1" applyAlignment="1">
      <alignment vertical="top" shrinkToFit="1"/>
    </xf>
    <xf numFmtId="9" fontId="20" fillId="2" borderId="0" xfId="12" applyNumberFormat="1" applyBorder="1" applyAlignment="1">
      <alignment horizontal="center" vertical="top"/>
    </xf>
    <xf numFmtId="0" fontId="8" fillId="4" borderId="1" xfId="13" applyFont="1" applyAlignment="1">
      <alignment wrapText="1"/>
    </xf>
    <xf numFmtId="0" fontId="8" fillId="4" borderId="1" xfId="13" applyFont="1" applyAlignment="1">
      <alignment horizontal="left" vertical="top"/>
    </xf>
    <xf numFmtId="164" fontId="19" fillId="4" borderId="1" xfId="13" applyNumberFormat="1" applyFont="1" applyAlignment="1">
      <alignment vertical="top" shrinkToFit="1"/>
    </xf>
    <xf numFmtId="0" fontId="12" fillId="4" borderId="1" xfId="13" applyFont="1" applyAlignment="1">
      <alignment vertical="top" wrapText="1"/>
    </xf>
    <xf numFmtId="9" fontId="8" fillId="4" borderId="1" xfId="13" applyNumberFormat="1" applyFont="1" applyAlignment="1">
      <alignment horizontal="center" vertical="top"/>
    </xf>
    <xf numFmtId="164" fontId="8" fillId="4" borderId="1" xfId="13" applyNumberFormat="1" applyFont="1" applyAlignment="1">
      <alignment horizontal="left" vertical="top"/>
    </xf>
    <xf numFmtId="0" fontId="12" fillId="0" borderId="7" xfId="4" applyFont="1" applyFill="1" applyBorder="1" applyAlignment="1">
      <alignment vertical="top" wrapText="1"/>
    </xf>
    <xf numFmtId="164" fontId="13" fillId="0" borderId="7" xfId="5" applyNumberFormat="1" applyFont="1" applyFill="1" applyBorder="1" applyAlignment="1">
      <alignment vertical="top" shrinkToFit="1"/>
    </xf>
    <xf numFmtId="164" fontId="13" fillId="0" borderId="7" xfId="5" applyNumberFormat="1" applyFont="1" applyFill="1" applyBorder="1" applyAlignment="1">
      <alignment horizontal="right" vertical="top" shrinkToFit="1"/>
    </xf>
    <xf numFmtId="164" fontId="13" fillId="0" borderId="6" xfId="5" applyNumberFormat="1" applyFont="1" applyFill="1" applyBorder="1" applyAlignment="1">
      <alignment horizontal="right" vertical="top" shrinkToFit="1"/>
    </xf>
    <xf numFmtId="0" fontId="22" fillId="0" borderId="0" xfId="4" applyFont="1" applyFill="1" applyBorder="1" applyAlignment="1">
      <alignment vertical="top" wrapText="1"/>
    </xf>
    <xf numFmtId="0" fontId="23" fillId="0" borderId="0" xfId="4" applyFont="1" applyFill="1" applyBorder="1" applyAlignment="1">
      <alignment horizontal="left" vertical="top"/>
    </xf>
    <xf numFmtId="164" fontId="8" fillId="0" borderId="0" xfId="5" applyNumberFormat="1" applyFont="1" applyFill="1" applyBorder="1" applyAlignment="1">
      <alignment wrapText="1"/>
    </xf>
    <xf numFmtId="0" fontId="8" fillId="0" borderId="0" xfId="4" applyFont="1" applyFill="1" applyBorder="1" applyAlignment="1">
      <alignment horizontal="right" vertical="top"/>
    </xf>
    <xf numFmtId="164" fontId="8" fillId="0" borderId="0" xfId="5" applyNumberFormat="1" applyFont="1" applyFill="1" applyBorder="1" applyAlignment="1">
      <alignment horizontal="right" vertical="top"/>
    </xf>
    <xf numFmtId="14" fontId="0" fillId="0" borderId="0" xfId="0" applyNumberFormat="1"/>
    <xf numFmtId="0" fontId="0" fillId="0" borderId="0" xfId="0" applyAlignment="1">
      <alignment horizontal="left"/>
    </xf>
    <xf numFmtId="14" fontId="0" fillId="0" borderId="11" xfId="0" applyNumberFormat="1" applyBorder="1"/>
    <xf numFmtId="0" fontId="0" fillId="0" borderId="12" xfId="0" applyBorder="1" applyAlignment="1">
      <alignment horizontal="center" wrapText="1"/>
    </xf>
    <xf numFmtId="0" fontId="0" fillId="12" borderId="12" xfId="0" applyFill="1" applyBorder="1"/>
    <xf numFmtId="14" fontId="0" fillId="12" borderId="12" xfId="0" applyNumberFormat="1" applyFill="1" applyBorder="1"/>
    <xf numFmtId="0" fontId="0" fillId="0" borderId="16" xfId="0" applyBorder="1" applyAlignment="1">
      <alignment horizontal="left"/>
    </xf>
    <xf numFmtId="0" fontId="0" fillId="0" borderId="0" xfId="0" applyBorder="1"/>
    <xf numFmtId="165" fontId="0" fillId="0" borderId="11" xfId="0" applyNumberFormat="1" applyBorder="1" applyAlignment="1">
      <alignment wrapText="1"/>
    </xf>
    <xf numFmtId="165" fontId="0" fillId="0" borderId="11" xfId="0" applyNumberFormat="1" applyBorder="1"/>
    <xf numFmtId="165" fontId="0" fillId="0" borderId="15" xfId="0" applyNumberFormat="1" applyBorder="1"/>
    <xf numFmtId="14" fontId="0" fillId="11" borderId="12" xfId="0" applyNumberFormat="1" applyFill="1" applyBorder="1" applyAlignment="1">
      <alignment horizontal="righ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0" xfId="0" applyBorder="1" applyAlignment="1">
      <alignment horizontal="left"/>
    </xf>
    <xf numFmtId="165" fontId="0" fillId="10" borderId="11" xfId="0" applyNumberFormat="1" applyFill="1" applyBorder="1" applyAlignment="1">
      <alignment wrapText="1"/>
    </xf>
    <xf numFmtId="165" fontId="0" fillId="10" borderId="11" xfId="0" applyNumberFormat="1" applyFill="1" applyBorder="1"/>
    <xf numFmtId="14" fontId="0" fillId="0" borderId="15" xfId="0" applyNumberFormat="1" applyBorder="1"/>
    <xf numFmtId="165" fontId="0" fillId="10" borderId="15" xfId="0" applyNumberFormat="1" applyFill="1" applyBorder="1" applyAlignment="1">
      <alignment wrapText="1"/>
    </xf>
    <xf numFmtId="165" fontId="0" fillId="0" borderId="15" xfId="0" applyNumberFormat="1" applyBorder="1" applyAlignment="1">
      <alignment wrapText="1"/>
    </xf>
    <xf numFmtId="165" fontId="0" fillId="10" borderId="15" xfId="0" applyNumberFormat="1" applyFill="1" applyBorder="1"/>
    <xf numFmtId="0" fontId="0" fillId="0" borderId="0" xfId="0" applyAlignment="1">
      <alignment horizontal="center" wrapText="1"/>
    </xf>
    <xf numFmtId="0" fontId="0" fillId="0" borderId="13" xfId="0" applyBorder="1" applyAlignment="1">
      <alignment horizontal="center" wrapText="1"/>
    </xf>
    <xf numFmtId="165" fontId="28" fillId="0" borderId="11" xfId="0" applyNumberFormat="1" applyFont="1" applyBorder="1"/>
    <xf numFmtId="165" fontId="28" fillId="0" borderId="15" xfId="0" applyNumberFormat="1" applyFont="1" applyBorder="1"/>
    <xf numFmtId="0" fontId="27" fillId="0" borderId="20" xfId="0" applyFont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5" fontId="28" fillId="0" borderId="24" xfId="0" applyNumberFormat="1" applyFont="1" applyBorder="1"/>
    <xf numFmtId="0" fontId="0" fillId="0" borderId="25" xfId="0" applyBorder="1"/>
    <xf numFmtId="0" fontId="0" fillId="0" borderId="26" xfId="0" applyBorder="1"/>
    <xf numFmtId="5" fontId="28" fillId="0" borderId="27" xfId="0" applyNumberFormat="1" applyFont="1" applyBorder="1"/>
    <xf numFmtId="166" fontId="0" fillId="0" borderId="11" xfId="1" applyNumberFormat="1" applyFont="1" applyBorder="1"/>
    <xf numFmtId="166" fontId="0" fillId="0" borderId="15" xfId="1" applyNumberFormat="1" applyFont="1" applyBorder="1"/>
    <xf numFmtId="165" fontId="0" fillId="0" borderId="0" xfId="0" applyNumberFormat="1"/>
    <xf numFmtId="0" fontId="24" fillId="0" borderId="8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0" fillId="0" borderId="0" xfId="0" applyAlignment="1">
      <alignment horizontal="left"/>
    </xf>
    <xf numFmtId="0" fontId="25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0" fillId="0" borderId="12" xfId="0" applyBorder="1" applyAlignment="1">
      <alignment horizontal="center" wrapText="1"/>
    </xf>
    <xf numFmtId="0" fontId="0" fillId="12" borderId="13" xfId="0" applyFill="1" applyBorder="1" applyAlignment="1">
      <alignment horizontal="center"/>
    </xf>
    <xf numFmtId="0" fontId="0" fillId="12" borderId="17" xfId="0" applyFill="1" applyBorder="1" applyAlignment="1">
      <alignment horizontal="center"/>
    </xf>
    <xf numFmtId="0" fontId="0" fillId="12" borderId="14" xfId="0" applyFill="1" applyBorder="1" applyAlignment="1">
      <alignment horizontal="center"/>
    </xf>
    <xf numFmtId="0" fontId="6" fillId="0" borderId="2" xfId="4" applyFont="1" applyFill="1" applyBorder="1" applyAlignment="1">
      <alignment horizontal="center" vertical="top" wrapText="1"/>
    </xf>
    <xf numFmtId="164" fontId="9" fillId="6" borderId="3" xfId="7" applyNumberFormat="1" applyFont="1" applyBorder="1" applyAlignment="1">
      <alignment horizontal="center" vertical="top" wrapText="1"/>
    </xf>
    <xf numFmtId="0" fontId="9" fillId="6" borderId="3" xfId="7" applyFont="1" applyBorder="1" applyAlignment="1">
      <alignment horizontal="center" vertical="top" wrapText="1"/>
    </xf>
  </cellXfs>
  <cellStyles count="14">
    <cellStyle name="40% - Accent1 2" xfId="7"/>
    <cellStyle name="60% - Accent6 2" xfId="11"/>
    <cellStyle name="Accent1 2" xfId="8"/>
    <cellStyle name="Bad 2" xfId="3"/>
    <cellStyle name="Comma" xfId="1" builtinId="3"/>
    <cellStyle name="Currency 2" xfId="5"/>
    <cellStyle name="Currency 4" xfId="10"/>
    <cellStyle name="Good 2" xfId="12"/>
    <cellStyle name="Normal" xfId="0" builtinId="0"/>
    <cellStyle name="Normal 2" xfId="2"/>
    <cellStyle name="Normal 2 2" xfId="4"/>
    <cellStyle name="Normal 2 2 2" xfId="9"/>
    <cellStyle name="Note 2" xfId="13"/>
    <cellStyle name="Perc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A28" sqref="A28"/>
    </sheetView>
  </sheetViews>
  <sheetFormatPr defaultRowHeight="12.75" x14ac:dyDescent="0.2"/>
  <cols>
    <col min="1" max="1" width="28.85546875" style="1" customWidth="1"/>
    <col min="2" max="2" width="19" style="1" customWidth="1"/>
    <col min="3" max="3" width="15.42578125" style="1" customWidth="1"/>
    <col min="4" max="4" width="17" style="1" customWidth="1"/>
    <col min="5" max="5" width="19.7109375" style="1" customWidth="1"/>
    <col min="6" max="6" width="26.28515625" style="1" customWidth="1"/>
    <col min="7" max="7" width="19.28515625" style="1" customWidth="1"/>
    <col min="8" max="8" width="18.140625" style="1" customWidth="1"/>
    <col min="9" max="9" width="19.7109375" style="1" customWidth="1"/>
    <col min="10" max="16384" width="9.140625" style="1"/>
  </cols>
  <sheetData>
    <row r="1" spans="1:9" x14ac:dyDescent="0.2">
      <c r="A1" s="1" t="s">
        <v>0</v>
      </c>
    </row>
    <row r="2" spans="1:9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 x14ac:dyDescent="0.2">
      <c r="A3" s="3" t="s">
        <v>10</v>
      </c>
      <c r="B3" s="3" t="s">
        <v>11</v>
      </c>
      <c r="C3" s="4">
        <v>1</v>
      </c>
      <c r="D3" s="5">
        <v>45383</v>
      </c>
      <c r="E3" s="5">
        <v>46563</v>
      </c>
      <c r="F3" s="6"/>
      <c r="G3" s="6" t="s">
        <v>12</v>
      </c>
      <c r="H3" s="6" t="s">
        <v>13</v>
      </c>
      <c r="I3" s="6"/>
    </row>
    <row r="4" spans="1:9" x14ac:dyDescent="0.2">
      <c r="A4" s="3" t="s">
        <v>10</v>
      </c>
      <c r="B4" s="3" t="s">
        <v>14</v>
      </c>
      <c r="C4" s="4">
        <v>1</v>
      </c>
      <c r="D4" s="5">
        <v>45383</v>
      </c>
      <c r="E4" s="5">
        <v>46563</v>
      </c>
      <c r="F4" s="6"/>
      <c r="G4" s="6"/>
      <c r="H4" s="6"/>
      <c r="I4" s="6"/>
    </row>
    <row r="5" spans="1:9" x14ac:dyDescent="0.2">
      <c r="A5" s="3" t="s">
        <v>10</v>
      </c>
      <c r="B5" s="3" t="s">
        <v>14</v>
      </c>
      <c r="C5" s="4">
        <v>2</v>
      </c>
      <c r="D5" s="5">
        <v>45383</v>
      </c>
      <c r="E5" s="5">
        <v>46929</v>
      </c>
      <c r="F5" s="6"/>
      <c r="G5" s="6"/>
      <c r="H5" s="6"/>
      <c r="I5" s="6"/>
    </row>
    <row r="6" spans="1:9" x14ac:dyDescent="0.2">
      <c r="F6" s="6"/>
      <c r="G6" s="6"/>
      <c r="H6" s="6"/>
      <c r="I6" s="6"/>
    </row>
    <row r="7" spans="1:9" x14ac:dyDescent="0.2">
      <c r="A7" s="1" t="s">
        <v>15</v>
      </c>
      <c r="F7" s="6"/>
      <c r="G7" s="6"/>
      <c r="H7" s="6"/>
      <c r="I7" s="6"/>
    </row>
    <row r="8" spans="1:9" x14ac:dyDescent="0.2">
      <c r="A8" s="1" t="s">
        <v>16</v>
      </c>
      <c r="F8" s="6"/>
      <c r="G8" s="6"/>
      <c r="H8" s="7">
        <v>0.05</v>
      </c>
      <c r="I8" s="6"/>
    </row>
    <row r="9" spans="1:9" x14ac:dyDescent="0.2">
      <c r="A9" s="1" t="s">
        <v>17</v>
      </c>
    </row>
    <row r="12" spans="1:9" x14ac:dyDescent="0.2">
      <c r="A12" s="3" t="s">
        <v>18</v>
      </c>
    </row>
    <row r="13" spans="1:9" x14ac:dyDescent="0.2">
      <c r="A13" s="4" t="s">
        <v>19</v>
      </c>
    </row>
    <row r="14" spans="1:9" x14ac:dyDescent="0.2">
      <c r="A14" s="6" t="s">
        <v>20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P52"/>
  <sheetViews>
    <sheetView showGridLines="0" tabSelected="1" zoomScale="115" zoomScaleNormal="115" workbookViewId="0">
      <selection activeCell="K7" sqref="K7:N7"/>
    </sheetView>
  </sheetViews>
  <sheetFormatPr defaultRowHeight="15" x14ac:dyDescent="0.25"/>
  <cols>
    <col min="1" max="1" width="3.5703125" customWidth="1"/>
    <col min="2" max="2" width="4" customWidth="1"/>
    <col min="3" max="4" width="16.5703125" customWidth="1"/>
    <col min="5" max="5" width="10.85546875" customWidth="1"/>
    <col min="6" max="10" width="10.5703125" customWidth="1"/>
    <col min="11" max="13" width="14" customWidth="1"/>
    <col min="14" max="14" width="12.42578125" customWidth="1"/>
  </cols>
  <sheetData>
    <row r="2" spans="3:14" ht="15.75" thickBot="1" x14ac:dyDescent="0.3"/>
    <row r="3" spans="3:14" ht="27.75" thickTop="1" thickBot="1" x14ac:dyDescent="0.45">
      <c r="C3" s="118" t="s">
        <v>122</v>
      </c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20"/>
    </row>
    <row r="4" spans="3:14" ht="15.75" thickTop="1" x14ac:dyDescent="0.25">
      <c r="C4" s="122" t="s">
        <v>123</v>
      </c>
      <c r="D4" s="122"/>
      <c r="E4" s="122"/>
      <c r="F4" s="122"/>
      <c r="G4" s="122"/>
      <c r="H4" s="122"/>
      <c r="I4" s="122"/>
    </row>
    <row r="6" spans="3:14" ht="15.75" thickBot="1" x14ac:dyDescent="0.3"/>
    <row r="7" spans="3:14" ht="15.75" thickBot="1" x14ac:dyDescent="0.3">
      <c r="C7" s="121" t="s">
        <v>119</v>
      </c>
      <c r="D7" s="121"/>
      <c r="E7" s="121"/>
      <c r="F7" s="121"/>
      <c r="G7" s="121"/>
      <c r="H7" s="121"/>
      <c r="I7" s="121"/>
      <c r="J7" s="121"/>
      <c r="K7" s="125"/>
      <c r="L7" s="126"/>
      <c r="M7" s="126"/>
      <c r="N7" s="127"/>
    </row>
    <row r="8" spans="3:14" ht="15.75" thickBot="1" x14ac:dyDescent="0.3">
      <c r="C8" s="123" t="s">
        <v>126</v>
      </c>
      <c r="D8" s="123"/>
      <c r="E8" s="123"/>
      <c r="F8" s="123"/>
      <c r="G8" s="123"/>
      <c r="H8" s="123"/>
      <c r="I8" s="123"/>
      <c r="J8" s="123"/>
      <c r="K8" s="123"/>
      <c r="L8" s="94"/>
      <c r="M8" s="95"/>
      <c r="N8" s="86"/>
    </row>
    <row r="9" spans="3:14" ht="15.75" thickBot="1" x14ac:dyDescent="0.3"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</row>
    <row r="10" spans="3:14" ht="15.75" thickBot="1" x14ac:dyDescent="0.3">
      <c r="C10" s="123" t="s">
        <v>120</v>
      </c>
      <c r="D10" s="123"/>
      <c r="E10" s="123"/>
      <c r="F10" s="123"/>
      <c r="G10" s="123"/>
      <c r="H10" s="123"/>
      <c r="I10" s="123"/>
      <c r="J10" s="123"/>
      <c r="K10" s="123"/>
      <c r="L10" s="96"/>
      <c r="M10" s="88"/>
      <c r="N10" s="87"/>
    </row>
    <row r="11" spans="3:14" ht="15.75" thickBot="1" x14ac:dyDescent="0.3">
      <c r="C11" s="83" t="s">
        <v>121</v>
      </c>
      <c r="D11" s="83"/>
      <c r="E11" s="83"/>
      <c r="F11" s="83"/>
      <c r="G11" s="83"/>
      <c r="H11" s="83"/>
      <c r="I11" s="83"/>
      <c r="J11" s="83"/>
      <c r="K11" s="83"/>
      <c r="L11" s="96"/>
      <c r="M11" s="96"/>
      <c r="N11" s="87"/>
    </row>
    <row r="12" spans="3:14" ht="15.75" thickBot="1" x14ac:dyDescent="0.3">
      <c r="C12" t="s">
        <v>143</v>
      </c>
      <c r="N12" s="93"/>
    </row>
    <row r="13" spans="3:14" ht="16.5" thickBot="1" x14ac:dyDescent="0.3">
      <c r="C13" t="s">
        <v>144</v>
      </c>
      <c r="N13" s="93"/>
    </row>
    <row r="14" spans="3:14" ht="15.75" thickBot="1" x14ac:dyDescent="0.3">
      <c r="C14" t="s">
        <v>133</v>
      </c>
      <c r="N14" s="93"/>
    </row>
    <row r="15" spans="3:14" ht="15.75" thickBot="1" x14ac:dyDescent="0.3"/>
    <row r="16" spans="3:14" ht="15.75" thickTop="1" x14ac:dyDescent="0.25">
      <c r="L16" s="107" t="s">
        <v>146</v>
      </c>
      <c r="M16" s="108"/>
      <c r="N16" s="109"/>
    </row>
    <row r="17" spans="3:16" x14ac:dyDescent="0.25">
      <c r="L17" s="110" t="s">
        <v>148</v>
      </c>
      <c r="M17" s="89"/>
      <c r="N17" s="111" t="e">
        <f>SUM($K$23:$K$52)+$M$23</f>
        <v>#N/A</v>
      </c>
    </row>
    <row r="18" spans="3:16" x14ac:dyDescent="0.25">
      <c r="L18" s="110" t="s">
        <v>147</v>
      </c>
      <c r="M18" s="89"/>
      <c r="N18" s="111" t="e">
        <f>SUM($N$23:$N$52)</f>
        <v>#N/A</v>
      </c>
    </row>
    <row r="19" spans="3:16" ht="15.75" thickBot="1" x14ac:dyDescent="0.3">
      <c r="L19" s="112" t="s">
        <v>150</v>
      </c>
      <c r="M19" s="113"/>
      <c r="N19" s="114" t="e">
        <f>N18-N17</f>
        <v>#N/A</v>
      </c>
    </row>
    <row r="20" spans="3:16" ht="16.5" thickTop="1" thickBot="1" x14ac:dyDescent="0.3"/>
    <row r="21" spans="3:16" ht="49.5" customHeight="1" thickBot="1" x14ac:dyDescent="0.3">
      <c r="C21" s="103"/>
      <c r="D21" s="85"/>
      <c r="E21" s="124" t="s">
        <v>125</v>
      </c>
      <c r="F21" s="124"/>
      <c r="G21" s="124"/>
      <c r="H21" s="124" t="s">
        <v>142</v>
      </c>
      <c r="I21" s="124"/>
      <c r="J21" s="124"/>
      <c r="K21" s="124" t="s">
        <v>124</v>
      </c>
      <c r="L21" s="124" t="s">
        <v>127</v>
      </c>
      <c r="M21" s="124" t="s">
        <v>134</v>
      </c>
      <c r="N21" s="124" t="s">
        <v>135</v>
      </c>
    </row>
    <row r="22" spans="3:16" ht="39" customHeight="1" thickBot="1" x14ac:dyDescent="0.3">
      <c r="C22" s="104" t="s">
        <v>145</v>
      </c>
      <c r="D22" s="85" t="s">
        <v>149</v>
      </c>
      <c r="E22" s="85" t="s">
        <v>128</v>
      </c>
      <c r="F22" s="85" t="s">
        <v>129</v>
      </c>
      <c r="G22" s="85" t="s">
        <v>132</v>
      </c>
      <c r="H22" s="85" t="s">
        <v>128</v>
      </c>
      <c r="I22" s="85" t="s">
        <v>129</v>
      </c>
      <c r="J22" s="85" t="s">
        <v>132</v>
      </c>
      <c r="K22" s="124"/>
      <c r="L22" s="124"/>
      <c r="M22" s="124"/>
      <c r="N22" s="124"/>
    </row>
    <row r="23" spans="3:16" x14ac:dyDescent="0.25">
      <c r="C23" s="84">
        <f>N10</f>
        <v>0</v>
      </c>
      <c r="D23" s="115">
        <f t="shared" ref="D23:D52" si="0">IF(ISERROR(IF(C23="","",_xlfn.DAYS($N$11,$C23))/365)=TRUE,"",(IF(C23="","",_xlfn.DAYS($N$11,$C23))/365))</f>
        <v>0</v>
      </c>
      <c r="E23" s="90" t="e">
        <f>IF($N$12="Y",(INDEX(DropDown!$E$6:$N$13,MATCH(Summary!$K$7,DropDown!$D$6:$D$13,0),MATCH(CONCATENATE("Comprehensive ",Summary!E$22),DropDown!$E$5:$N$5,0))),(INDEX(DropDown!$E$6:$N$13,MATCH(Summary!$K$7,DropDown!$D$6:$D$13,0),MATCH(Summary!E$22,DropDown!$E$5:$N$5,0))))</f>
        <v>#N/A</v>
      </c>
      <c r="F23" s="90">
        <f>IF(D23&lt;=0,0,(IF($N$12="Y",(INDEX(DropDown!$E$6:$N$13,MATCH(Summary!$K$7,DropDown!$D$6:$D$13,0),MATCH(CONCATENATE("Comprehensive ",Summary!F$22),DropDown!$E$5:$N$5,0))),(INDEX(DropDown!$E$6:$N$13,MATCH(Summary!$K$7,DropDown!$D$6:$D$13,0),MATCH(Summary!F$22,DropDown!$E$5:$N$5,0))))))</f>
        <v>0</v>
      </c>
      <c r="G23" s="97"/>
      <c r="H23" s="90" t="e">
        <f>IF($N$12="Y",(0),(INDEX(DropDown!$E$6:$N$13,MATCH(Summary!$K$7,DropDown!$D$6:$D$13,0),MATCH(CONCATENATE("Classes ",Summary!H$22),DropDown!$E$5:$N$5,0))*$N$8))</f>
        <v>#N/A</v>
      </c>
      <c r="I23" s="90" t="e">
        <f>IF($N$12="Y",(0),(INDEX(DropDown!$E$6:$N$13,MATCH(Summary!$K$7,DropDown!$D$6:$D$13,0),MATCH(CONCATENATE("Classes ",Summary!I$22),DropDown!$E$5:$N$5,0))*$N$8))</f>
        <v>#N/A</v>
      </c>
      <c r="J23" s="97"/>
      <c r="K23" s="91" t="e">
        <f>SUM(E23:J23)</f>
        <v>#N/A</v>
      </c>
      <c r="L23" s="91">
        <f>IF($N$13="Y",(((SUM($F$23:$G$52)+SUM($I$23:$J$52))*0.95)+E23+H23),0)</f>
        <v>0</v>
      </c>
      <c r="M23" s="91">
        <f>IF(N14="Y",1500,0)</f>
        <v>0</v>
      </c>
      <c r="N23" s="105" t="e">
        <f>IF($N$13="Y",L23+M23,K23+M23)</f>
        <v>#N/A</v>
      </c>
    </row>
    <row r="24" spans="3:16" x14ac:dyDescent="0.25">
      <c r="C24" s="84" t="str">
        <f t="shared" ref="C24:C52" si="1">IF(C23="","",(IF((C23+365)&lt;$N$11,(C23+365),"")))</f>
        <v/>
      </c>
      <c r="D24" s="115" t="str">
        <f t="shared" si="0"/>
        <v/>
      </c>
      <c r="E24" s="97"/>
      <c r="F24" s="90" t="str">
        <f>IF(OR(ISNUMBER($D24)=FALSE,$D24&lt;0.02),"",IF(AND($D24&lt;1,$D24&gt;0.02),$D24*(IF($N$12="Y",(IF(MAX($D$23:$D$52)-$D24&gt;9,600,0)),(INDEX(DropDown!$E$6:$N$13,MATCH(Summary!$K$7,DropDown!$D$6:$D$13,0),MATCH(Summary!F$22,DropDown!$E$5:$N$5,0))))),(IF($N$12="Y",(IF(MAX($D$23:$D$52)-$D24&gt;9,600,0)),(INDEX(DropDown!$E$6:$N$13,MATCH(Summary!$K$7,DropDown!$D$6:$D$13,0),MATCH(Summary!F$22,DropDown!$E$5:$N$5,0)))))))</f>
        <v/>
      </c>
      <c r="G24" s="90" t="str">
        <f>IF(OR(ISNUMBER($D24)=FALSE,$D24&lt;0.02),"",IF(AND($D24&lt;1,$D24&gt;0.02),$D24*(IF($N$12="Y",(IF(MAX($D$23:$D$52)-$D24&gt;9,0,0)),(INDEX(DropDown!$E$6:$N$13,MATCH(Summary!$K$7,DropDown!$D$6:$D$13,0),MATCH(Summary!G$22,DropDown!$E$5:$N$5,0))))),(IF($N$12="Y",(IF(MAX($D$23:$D$52)-$D24&gt;9,600,0)),(INDEX(DropDown!$E$6:$N$13,MATCH(Summary!$K$7,DropDown!$D$6:$D$13,0),MATCH(Summary!G$22,DropDown!$E$5:$N$5,0)))))))</f>
        <v/>
      </c>
      <c r="H24" s="97"/>
      <c r="I24" s="90" t="str">
        <f>IF(OR(ISNUMBER($D24)=FALSE,$D24&lt;0.02),"",IF(AND($D24&lt;1,$D24&gt;0.02),$D24*(IF($N$12="Y",(0),(INDEX(DropDown!$E$6:$N$13,MATCH(Summary!$K$7,DropDown!$D$6:$D$13,0),MATCH(CONCATENATE("Classes ",Summary!I$22),DropDown!$E$5:$N$5,0))*$N$8))),(IF($N$12="Y",(0),(INDEX(DropDown!$E$6:$N$13,MATCH(Summary!$K$7,DropDown!$D$6:$D$13,0),MATCH(CONCATENATE("Classes ",Summary!I$22),DropDown!$E$5:$N$5,0))*$N$8)))))</f>
        <v/>
      </c>
      <c r="J24" s="97"/>
      <c r="K24" s="91" t="str">
        <f>IF(ISNUMBER($D24)=FALSE,"",SUM(E24:J24))</f>
        <v/>
      </c>
      <c r="L24" s="98"/>
      <c r="M24" s="98"/>
      <c r="N24" s="105" t="str">
        <f t="shared" ref="N24:N52" si="2">IF(ISNUMBER($D24)=FALSE,"",(IF($N$13="Y",L24+M24,K24+M24)))</f>
        <v/>
      </c>
    </row>
    <row r="25" spans="3:16" x14ac:dyDescent="0.25">
      <c r="C25" s="84" t="str">
        <f t="shared" si="1"/>
        <v/>
      </c>
      <c r="D25" s="115" t="str">
        <f t="shared" si="0"/>
        <v/>
      </c>
      <c r="E25" s="97"/>
      <c r="F25" s="90" t="str">
        <f>IF(OR(ISNUMBER($D25)=FALSE,$D25&lt;0.02),"",IF(AND($D25&lt;1,$D25&gt;0.02),$D25*(IF($N$12="Y",(IF(MAX($D$23:$D$52)-$D25&gt;9,600,0)),(INDEX(DropDown!$E$6:$N$13,MATCH(Summary!$K$7,DropDown!$D$6:$D$13,0),MATCH(Summary!F$22,DropDown!$E$5:$N$5,0))))),(IF($N$12="Y",(IF(MAX($D$23:$D$52)-$D25&gt;9,600,0)),(INDEX(DropDown!$E$6:$N$13,MATCH(Summary!$K$7,DropDown!$D$6:$D$13,0),MATCH(Summary!F$22,DropDown!$E$5:$N$5,0)))))))</f>
        <v/>
      </c>
      <c r="G25" s="90" t="str">
        <f>IF(OR(ISNUMBER($D25)=FALSE,$D25&lt;0.02),"",IF(AND($D25&lt;1,$D25&gt;0.02),$D25*(IF($N$12="Y",(IF(MAX($D$23:$D$52)-$D25&gt;9,0,0)),(INDEX(DropDown!$E$6:$N$13,MATCH(Summary!$K$7,DropDown!$D$6:$D$13,0),MATCH(Summary!G$22,DropDown!$E$5:$N$5,0))))),(IF($N$12="Y",(IF(MAX($D$23:$D$52)-$D25&gt;9,600,0)),(INDEX(DropDown!$E$6:$N$13,MATCH(Summary!$K$7,DropDown!$D$6:$D$13,0),MATCH(Summary!G$22,DropDown!$E$5:$N$5,0)))))))</f>
        <v/>
      </c>
      <c r="H25" s="97"/>
      <c r="I25" s="90" t="str">
        <f>IF(OR(ISNUMBER($D25)=FALSE,$D25&lt;0.02),"",IF(AND($D25&lt;1,$D25&gt;0.02),$D25*(IF($N$12="Y",(0),(INDEX(DropDown!$E$6:$N$13,MATCH(Summary!$K$7,DropDown!$D$6:$D$13,0),MATCH(CONCATENATE("Classes ",Summary!I$22),DropDown!$E$5:$N$5,0))*$N$8))),(IF($N$12="Y",(0),(INDEX(DropDown!$E$6:$N$13,MATCH(Summary!$K$7,DropDown!$D$6:$D$13,0),MATCH(CONCATENATE("Classes ",Summary!I$22),DropDown!$E$5:$N$5,0))*$N$8)))))</f>
        <v/>
      </c>
      <c r="J25" s="97"/>
      <c r="K25" s="91" t="str">
        <f t="shared" ref="K25:K52" si="3">IF(ISNUMBER($D25)=FALSE,"",SUM(E25:J25))</f>
        <v/>
      </c>
      <c r="L25" s="98"/>
      <c r="M25" s="98"/>
      <c r="N25" s="105" t="str">
        <f t="shared" si="2"/>
        <v/>
      </c>
      <c r="P25" s="117"/>
    </row>
    <row r="26" spans="3:16" x14ac:dyDescent="0.25">
      <c r="C26" s="84" t="str">
        <f t="shared" si="1"/>
        <v/>
      </c>
      <c r="D26" s="115" t="str">
        <f t="shared" si="0"/>
        <v/>
      </c>
      <c r="E26" s="97"/>
      <c r="F26" s="90" t="str">
        <f>IF(OR(ISNUMBER($D26)=FALSE,$D26&lt;0.02),"",IF(AND($D26&lt;1,$D26&gt;0.02),$D26*(IF($N$12="Y",(IF(MAX($D$23:$D$52)-$D26&gt;9,600,0)),(INDEX(DropDown!$E$6:$N$13,MATCH(Summary!$K$7,DropDown!$D$6:$D$13,0),MATCH(Summary!F$22,DropDown!$E$5:$N$5,0))))),(IF($N$12="Y",(IF(MAX($D$23:$D$52)-$D26&gt;9,600,0)),(INDEX(DropDown!$E$6:$N$13,MATCH(Summary!$K$7,DropDown!$D$6:$D$13,0),MATCH(Summary!F$22,DropDown!$E$5:$N$5,0)))))))</f>
        <v/>
      </c>
      <c r="G26" s="90" t="str">
        <f>IF(OR(ISNUMBER($D26)=FALSE,$D26&lt;0.02),"",IF(AND($D26&lt;1,$D26&gt;0.02),$D26*(IF($N$12="Y",(IF(MAX($D$23:$D$52)-$D26&gt;9,0,0)),(INDEX(DropDown!$E$6:$N$13,MATCH(Summary!$K$7,DropDown!$D$6:$D$13,0),MATCH(Summary!G$22,DropDown!$E$5:$N$5,0))))),(IF($N$12="Y",(IF(MAX($D$23:$D$52)-$D26&gt;9,600,0)),(INDEX(DropDown!$E$6:$N$13,MATCH(Summary!$K$7,DropDown!$D$6:$D$13,0),MATCH(Summary!G$22,DropDown!$E$5:$N$5,0)))))))</f>
        <v/>
      </c>
      <c r="H26" s="97"/>
      <c r="I26" s="90" t="str">
        <f>IF(OR(ISNUMBER($D26)=FALSE,$D26&lt;0.02),"",IF(AND($D26&lt;1,$D26&gt;0.02),$D26*(IF($N$12="Y",(0),(INDEX(DropDown!$E$6:$N$13,MATCH(Summary!$K$7,DropDown!$D$6:$D$13,0),MATCH(CONCATENATE("Classes ",Summary!I$22),DropDown!$E$5:$N$5,0))*$N$8))),(IF($N$12="Y",(0),(INDEX(DropDown!$E$6:$N$13,MATCH(Summary!$K$7,DropDown!$D$6:$D$13,0),MATCH(CONCATENATE("Classes ",Summary!I$22),DropDown!$E$5:$N$5,0))*$N$8)))))</f>
        <v/>
      </c>
      <c r="J26" s="97"/>
      <c r="K26" s="91" t="str">
        <f t="shared" si="3"/>
        <v/>
      </c>
      <c r="L26" s="98"/>
      <c r="M26" s="98"/>
      <c r="N26" s="105" t="str">
        <f t="shared" si="2"/>
        <v/>
      </c>
    </row>
    <row r="27" spans="3:16" x14ac:dyDescent="0.25">
      <c r="C27" s="84" t="str">
        <f t="shared" si="1"/>
        <v/>
      </c>
      <c r="D27" s="115" t="str">
        <f t="shared" si="0"/>
        <v/>
      </c>
      <c r="E27" s="97"/>
      <c r="F27" s="90" t="str">
        <f>IF(OR(ISNUMBER($D27)=FALSE,$D27&lt;0.02),"",IF(AND($D27&lt;1,$D27&gt;0.02),$D27*(IF($N$12="Y",(IF(MAX($D$23:$D$52)-$D27&gt;9,600,0)),(INDEX(DropDown!$E$6:$N$13,MATCH(Summary!$K$7,DropDown!$D$6:$D$13,0),MATCH(Summary!F$22,DropDown!$E$5:$N$5,0))))),(IF($N$12="Y",(IF(MAX($D$23:$D$52)-$D27&gt;9,600,0)),(INDEX(DropDown!$E$6:$N$13,MATCH(Summary!$K$7,DropDown!$D$6:$D$13,0),MATCH(Summary!F$22,DropDown!$E$5:$N$5,0)))))))</f>
        <v/>
      </c>
      <c r="G27" s="90" t="str">
        <f>IF(OR(ISNUMBER($D27)=FALSE,$D27&lt;0.02),"",IF(AND($D27&lt;1,$D27&gt;0.02),$D27*(IF($N$12="Y",(IF(MAX($D$23:$D$52)-$D27&gt;9,0,0)),(INDEX(DropDown!$E$6:$N$13,MATCH(Summary!$K$7,DropDown!$D$6:$D$13,0),MATCH(Summary!G$22,DropDown!$E$5:$N$5,0))))),(IF($N$12="Y",(IF(MAX($D$23:$D$52)-$D27&gt;9,600,0)),(INDEX(DropDown!$E$6:$N$13,MATCH(Summary!$K$7,DropDown!$D$6:$D$13,0),MATCH(Summary!G$22,DropDown!$E$5:$N$5,0)))))))</f>
        <v/>
      </c>
      <c r="H27" s="97"/>
      <c r="I27" s="90" t="str">
        <f>IF(OR(ISNUMBER($D27)=FALSE,$D27&lt;0.02),"",IF(AND($D27&lt;1,$D27&gt;0.02),$D27*(IF($N$12="Y",(0),(INDEX(DropDown!$E$6:$N$13,MATCH(Summary!$K$7,DropDown!$D$6:$D$13,0),MATCH(CONCATENATE("Classes ",Summary!I$22),DropDown!$E$5:$N$5,0))*$N$8))),(IF($N$12="Y",(0),(INDEX(DropDown!$E$6:$N$13,MATCH(Summary!$K$7,DropDown!$D$6:$D$13,0),MATCH(CONCATENATE("Classes ",Summary!I$22),DropDown!$E$5:$N$5,0))*$N$8)))))</f>
        <v/>
      </c>
      <c r="J27" s="97"/>
      <c r="K27" s="91" t="str">
        <f t="shared" si="3"/>
        <v/>
      </c>
      <c r="L27" s="98"/>
      <c r="M27" s="98"/>
      <c r="N27" s="105" t="str">
        <f t="shared" si="2"/>
        <v/>
      </c>
    </row>
    <row r="28" spans="3:16" x14ac:dyDescent="0.25">
      <c r="C28" s="84" t="str">
        <f t="shared" si="1"/>
        <v/>
      </c>
      <c r="D28" s="115" t="str">
        <f t="shared" si="0"/>
        <v/>
      </c>
      <c r="E28" s="97"/>
      <c r="F28" s="90" t="str">
        <f>IF(OR(ISNUMBER($D28)=FALSE,$D28&lt;0.02),"",IF(AND($D28&lt;1,$D28&gt;0.02),$D28*(IF($N$12="Y",(IF(MAX($D$23:$D$52)-$D28&gt;9,600,0)),(INDEX(DropDown!$E$6:$N$13,MATCH(Summary!$K$7,DropDown!$D$6:$D$13,0),MATCH(Summary!F$22,DropDown!$E$5:$N$5,0))))),(IF($N$12="Y",(IF(MAX($D$23:$D$52)-$D28&gt;9,600,0)),(INDEX(DropDown!$E$6:$N$13,MATCH(Summary!$K$7,DropDown!$D$6:$D$13,0),MATCH(Summary!F$22,DropDown!$E$5:$N$5,0)))))))</f>
        <v/>
      </c>
      <c r="G28" s="90" t="str">
        <f>IF(OR(ISNUMBER($D28)=FALSE,$D28&lt;0.02),"",IF(AND($D28&lt;1,$D28&gt;0.02),$D28*(IF($N$12="Y",(IF(MAX($D$23:$D$52)-$D28&gt;9,0,0)),(INDEX(DropDown!$E$6:$N$13,MATCH(Summary!$K$7,DropDown!$D$6:$D$13,0),MATCH(Summary!G$22,DropDown!$E$5:$N$5,0))))),(IF($N$12="Y",(IF(MAX($D$23:$D$52)-$D28&gt;9,600,0)),(INDEX(DropDown!$E$6:$N$13,MATCH(Summary!$K$7,DropDown!$D$6:$D$13,0),MATCH(Summary!G$22,DropDown!$E$5:$N$5,0)))))))</f>
        <v/>
      </c>
      <c r="H28" s="97"/>
      <c r="I28" s="90" t="str">
        <f>IF(OR(ISNUMBER($D28)=FALSE,$D28&lt;0.02),"",IF(AND($D28&lt;1,$D28&gt;0.02),$D28*(IF($N$12="Y",(0),(INDEX(DropDown!$E$6:$N$13,MATCH(Summary!$K$7,DropDown!$D$6:$D$13,0),MATCH(CONCATENATE("Classes ",Summary!I$22),DropDown!$E$5:$N$5,0))*$N$8))),(IF($N$12="Y",(0),(INDEX(DropDown!$E$6:$N$13,MATCH(Summary!$K$7,DropDown!$D$6:$D$13,0),MATCH(CONCATENATE("Classes ",Summary!I$22),DropDown!$E$5:$N$5,0))*$N$8)))))</f>
        <v/>
      </c>
      <c r="J28" s="97"/>
      <c r="K28" s="91" t="str">
        <f t="shared" si="3"/>
        <v/>
      </c>
      <c r="L28" s="98"/>
      <c r="M28" s="98"/>
      <c r="N28" s="105" t="str">
        <f t="shared" si="2"/>
        <v/>
      </c>
    </row>
    <row r="29" spans="3:16" x14ac:dyDescent="0.25">
      <c r="C29" s="84" t="str">
        <f t="shared" si="1"/>
        <v/>
      </c>
      <c r="D29" s="115" t="str">
        <f t="shared" si="0"/>
        <v/>
      </c>
      <c r="E29" s="97"/>
      <c r="F29" s="90" t="str">
        <f>IF(OR(ISNUMBER($D29)=FALSE,$D29&lt;0.02),"",IF(AND($D29&lt;1,$D29&gt;0.02),$D29*(IF($N$12="Y",(IF(MAX($D$23:$D$52)-$D29&gt;9,600,0)),(INDEX(DropDown!$E$6:$N$13,MATCH(Summary!$K$7,DropDown!$D$6:$D$13,0),MATCH(Summary!F$22,DropDown!$E$5:$N$5,0))))),(IF($N$12="Y",(IF(MAX($D$23:$D$52)-$D29&gt;9,600,0)),(INDEX(DropDown!$E$6:$N$13,MATCH(Summary!$K$7,DropDown!$D$6:$D$13,0),MATCH(Summary!F$22,DropDown!$E$5:$N$5,0)))))))</f>
        <v/>
      </c>
      <c r="G29" s="90" t="str">
        <f>IF(OR(ISNUMBER($D29)=FALSE,$D29&lt;0.02),"",IF(AND($D29&lt;1,$D29&gt;0.02),$D29*(IF($N$12="Y",(IF(MAX($D$23:$D$52)-$D29&gt;9,0,0)),(INDEX(DropDown!$E$6:$N$13,MATCH(Summary!$K$7,DropDown!$D$6:$D$13,0),MATCH(Summary!G$22,DropDown!$E$5:$N$5,0))))),(IF($N$12="Y",(IF(MAX($D$23:$D$52)-$D29&gt;9,600,0)),(INDEX(DropDown!$E$6:$N$13,MATCH(Summary!$K$7,DropDown!$D$6:$D$13,0),MATCH(Summary!G$22,DropDown!$E$5:$N$5,0)))))))</f>
        <v/>
      </c>
      <c r="H29" s="97"/>
      <c r="I29" s="90" t="str">
        <f>IF(OR(ISNUMBER($D29)=FALSE,$D29&lt;0.02),"",IF(AND($D29&lt;1,$D29&gt;0.02),$D29*(IF($N$12="Y",(0),(INDEX(DropDown!$E$6:$N$13,MATCH(Summary!$K$7,DropDown!$D$6:$D$13,0),MATCH(CONCATENATE("Classes ",Summary!I$22),DropDown!$E$5:$N$5,0))*$N$8))),(IF($N$12="Y",(0),(INDEX(DropDown!$E$6:$N$13,MATCH(Summary!$K$7,DropDown!$D$6:$D$13,0),MATCH(CONCATENATE("Classes ",Summary!I$22),DropDown!$E$5:$N$5,0))*$N$8)))))</f>
        <v/>
      </c>
      <c r="J29" s="97"/>
      <c r="K29" s="91" t="str">
        <f t="shared" si="3"/>
        <v/>
      </c>
      <c r="L29" s="98"/>
      <c r="M29" s="98"/>
      <c r="N29" s="105" t="str">
        <f t="shared" si="2"/>
        <v/>
      </c>
    </row>
    <row r="30" spans="3:16" x14ac:dyDescent="0.25">
      <c r="C30" s="84" t="str">
        <f t="shared" si="1"/>
        <v/>
      </c>
      <c r="D30" s="115" t="str">
        <f t="shared" si="0"/>
        <v/>
      </c>
      <c r="E30" s="97"/>
      <c r="F30" s="90" t="str">
        <f>IF(OR(ISNUMBER($D30)=FALSE,$D30&lt;0.02),"",IF(AND($D30&lt;1,$D30&gt;0.02),$D30*(IF($N$12="Y",(IF(MAX($D$23:$D$52)-$D30&gt;9,600,0)),(INDEX(DropDown!$E$6:$N$13,MATCH(Summary!$K$7,DropDown!$D$6:$D$13,0),MATCH(Summary!F$22,DropDown!$E$5:$N$5,0))))),(IF($N$12="Y",(IF(MAX($D$23:$D$52)-$D30&gt;9,600,0)),(INDEX(DropDown!$E$6:$N$13,MATCH(Summary!$K$7,DropDown!$D$6:$D$13,0),MATCH(Summary!F$22,DropDown!$E$5:$N$5,0)))))))</f>
        <v/>
      </c>
      <c r="G30" s="90" t="str">
        <f>IF(OR(ISNUMBER($D30)=FALSE,$D30&lt;0.02),"",IF(AND($D30&lt;1,$D30&gt;0.02),$D30*(IF($N$12="Y",(IF(MAX($D$23:$D$52)-$D30&gt;9,0,0)),(INDEX(DropDown!$E$6:$N$13,MATCH(Summary!$K$7,DropDown!$D$6:$D$13,0),MATCH(Summary!G$22,DropDown!$E$5:$N$5,0))))),(IF($N$12="Y",(IF(MAX($D$23:$D$52)-$D30&gt;9,600,0)),(INDEX(DropDown!$E$6:$N$13,MATCH(Summary!$K$7,DropDown!$D$6:$D$13,0),MATCH(Summary!G$22,DropDown!$E$5:$N$5,0)))))))</f>
        <v/>
      </c>
      <c r="H30" s="97"/>
      <c r="I30" s="90" t="str">
        <f>IF(OR(ISNUMBER($D30)=FALSE,$D30&lt;0.02),"",IF(AND($D30&lt;1,$D30&gt;0.02),$D30*(IF($N$12="Y",(0),(INDEX(DropDown!$E$6:$N$13,MATCH(Summary!$K$7,DropDown!$D$6:$D$13,0),MATCH(CONCATENATE("Classes ",Summary!I$22),DropDown!$E$5:$N$5,0))*$N$8))),(IF($N$12="Y",(0),(INDEX(DropDown!$E$6:$N$13,MATCH(Summary!$K$7,DropDown!$D$6:$D$13,0),MATCH(CONCATENATE("Classes ",Summary!I$22),DropDown!$E$5:$N$5,0))*$N$8)))))</f>
        <v/>
      </c>
      <c r="J30" s="97"/>
      <c r="K30" s="91" t="str">
        <f>IF(ISNUMBER($D30)=FALSE,"",SUM(E30:J30))</f>
        <v/>
      </c>
      <c r="L30" s="98"/>
      <c r="M30" s="98"/>
      <c r="N30" s="105" t="str">
        <f t="shared" si="2"/>
        <v/>
      </c>
    </row>
    <row r="31" spans="3:16" x14ac:dyDescent="0.25">
      <c r="C31" s="84" t="str">
        <f t="shared" si="1"/>
        <v/>
      </c>
      <c r="D31" s="115" t="str">
        <f t="shared" si="0"/>
        <v/>
      </c>
      <c r="E31" s="97"/>
      <c r="F31" s="90" t="str">
        <f>IF(OR(ISNUMBER($D31)=FALSE,$D31&lt;0.02),"",IF(AND($D31&lt;1,$D31&gt;0.02),$D31*(IF($N$12="Y",(IF(MAX($D$23:$D$52)-$D31&gt;9,600,0)),(INDEX(DropDown!$E$6:$N$13,MATCH(Summary!$K$7,DropDown!$D$6:$D$13,0),MATCH(Summary!F$22,DropDown!$E$5:$N$5,0))))),(IF($N$12="Y",(IF(MAX($D$23:$D$52)-$D31&gt;9,600,0)),(INDEX(DropDown!$E$6:$N$13,MATCH(Summary!$K$7,DropDown!$D$6:$D$13,0),MATCH(Summary!F$22,DropDown!$E$5:$N$5,0)))))))</f>
        <v/>
      </c>
      <c r="G31" s="90" t="str">
        <f>IF(OR(ISNUMBER($D31)=FALSE,$D31&lt;0.02),"",IF(AND($D31&lt;1,$D31&gt;0.02),$D31*(IF($N$12="Y",(IF(MAX($D$23:$D$52)-$D31&gt;9,0,0)),(INDEX(DropDown!$E$6:$N$13,MATCH(Summary!$K$7,DropDown!$D$6:$D$13,0),MATCH(Summary!G$22,DropDown!$E$5:$N$5,0))))),(IF($N$12="Y",(IF(MAX($D$23:$D$52)-$D31&gt;9,600,0)),(INDEX(DropDown!$E$6:$N$13,MATCH(Summary!$K$7,DropDown!$D$6:$D$13,0),MATCH(Summary!G$22,DropDown!$E$5:$N$5,0)))))))</f>
        <v/>
      </c>
      <c r="H31" s="97"/>
      <c r="I31" s="90" t="str">
        <f>IF(OR(ISNUMBER($D31)=FALSE,$D31&lt;0.02),"",IF(AND($D31&lt;1,$D31&gt;0.02),$D31*(IF($N$12="Y",(0),(INDEX(DropDown!$E$6:$N$13,MATCH(Summary!$K$7,DropDown!$D$6:$D$13,0),MATCH(CONCATENATE("Classes ",Summary!I$22),DropDown!$E$5:$N$5,0))*$N$8))),(IF($N$12="Y",(0),(INDEX(DropDown!$E$6:$N$13,MATCH(Summary!$K$7,DropDown!$D$6:$D$13,0),MATCH(CONCATENATE("Classes ",Summary!I$22),DropDown!$E$5:$N$5,0))*$N$8)))))</f>
        <v/>
      </c>
      <c r="J31" s="97"/>
      <c r="K31" s="91" t="str">
        <f t="shared" si="3"/>
        <v/>
      </c>
      <c r="L31" s="98"/>
      <c r="M31" s="98"/>
      <c r="N31" s="105" t="str">
        <f t="shared" si="2"/>
        <v/>
      </c>
    </row>
    <row r="32" spans="3:16" x14ac:dyDescent="0.25">
      <c r="C32" s="84" t="str">
        <f t="shared" si="1"/>
        <v/>
      </c>
      <c r="D32" s="115" t="str">
        <f t="shared" si="0"/>
        <v/>
      </c>
      <c r="E32" s="97"/>
      <c r="F32" s="90" t="str">
        <f>IF(OR(ISNUMBER($D32)=FALSE,$D32&lt;0.02),"",IF(AND($D32&lt;1,$D32&gt;0.02),$D32*(IF($N$12="Y",(IF(MAX($D$23:$D$52)-$D32&gt;9,600,0)),(INDEX(DropDown!$E$6:$N$13,MATCH(Summary!$K$7,DropDown!$D$6:$D$13,0),MATCH(Summary!F$22,DropDown!$E$5:$N$5,0))))),(IF($N$12="Y",(IF(MAX($D$23:$D$52)-$D32&gt;9,600,0)),(INDEX(DropDown!$E$6:$N$13,MATCH(Summary!$K$7,DropDown!$D$6:$D$13,0),MATCH(Summary!F$22,DropDown!$E$5:$N$5,0)))))))</f>
        <v/>
      </c>
      <c r="G32" s="90" t="str">
        <f>IF(OR(ISNUMBER($D32)=FALSE,$D32&lt;0.02),"",IF(AND($D32&lt;1,$D32&gt;0.02),$D32*(IF($N$12="Y",(IF(MAX($D$23:$D$52)-$D32&gt;9,0,0)),(INDEX(DropDown!$E$6:$N$13,MATCH(Summary!$K$7,DropDown!$D$6:$D$13,0),MATCH(Summary!G$22,DropDown!$E$5:$N$5,0))))),(IF($N$12="Y",(IF(MAX($D$23:$D$52)-$D32&gt;9,600,0)),(INDEX(DropDown!$E$6:$N$13,MATCH(Summary!$K$7,DropDown!$D$6:$D$13,0),MATCH(Summary!G$22,DropDown!$E$5:$N$5,0)))))))</f>
        <v/>
      </c>
      <c r="H32" s="97"/>
      <c r="I32" s="90" t="str">
        <f>IF(OR(ISNUMBER($D32)=FALSE,$D32&lt;0.02),"",IF(AND($D32&lt;1,$D32&gt;0.02),$D32*(IF($N$12="Y",(0),(INDEX(DropDown!$E$6:$N$13,MATCH(Summary!$K$7,DropDown!$D$6:$D$13,0),MATCH(CONCATENATE("Classes ",Summary!I$22),DropDown!$E$5:$N$5,0))*$N$8))),(IF($N$12="Y",(0),(INDEX(DropDown!$E$6:$N$13,MATCH(Summary!$K$7,DropDown!$D$6:$D$13,0),MATCH(CONCATENATE("Classes ",Summary!I$22),DropDown!$E$5:$N$5,0))*$N$8)))))</f>
        <v/>
      </c>
      <c r="J32" s="97"/>
      <c r="K32" s="91" t="str">
        <f t="shared" si="3"/>
        <v/>
      </c>
      <c r="L32" s="98"/>
      <c r="M32" s="98"/>
      <c r="N32" s="105" t="str">
        <f t="shared" si="2"/>
        <v/>
      </c>
    </row>
    <row r="33" spans="3:14" x14ac:dyDescent="0.25">
      <c r="C33" s="84" t="str">
        <f t="shared" si="1"/>
        <v/>
      </c>
      <c r="D33" s="115" t="str">
        <f t="shared" si="0"/>
        <v/>
      </c>
      <c r="E33" s="97"/>
      <c r="F33" s="90" t="str">
        <f>IF(OR(ISNUMBER($D33)=FALSE,$D33&lt;0.02),"",IF(AND($D33&lt;1,$D33&gt;0.02),$D33*(IF($N$12="Y",(IF(MAX($D$23:$D$52)-$D33&gt;9,600,0)),(INDEX(DropDown!$E$6:$N$13,MATCH(Summary!$K$7,DropDown!$D$6:$D$13,0),MATCH(Summary!F$22,DropDown!$E$5:$N$5,0))))),(IF($N$12="Y",(IF(MAX($D$23:$D$52)-$D33&gt;9,600,0)),(INDEX(DropDown!$E$6:$N$13,MATCH(Summary!$K$7,DropDown!$D$6:$D$13,0),MATCH(Summary!F$22,DropDown!$E$5:$N$5,0)))))))</f>
        <v/>
      </c>
      <c r="G33" s="90" t="str">
        <f>IF(OR(ISNUMBER($D33)=FALSE,$D33&lt;0.02),"",IF(AND($D33&lt;1,$D33&gt;0.02),$D33*(IF($N$12="Y",(IF(MAX($D$23:$D$52)-$D33&gt;9,0,0)),(INDEX(DropDown!$E$6:$N$13,MATCH(Summary!$K$7,DropDown!$D$6:$D$13,0),MATCH(Summary!G$22,DropDown!$E$5:$N$5,0))))),(IF($N$12="Y",(IF(MAX($D$23:$D$52)-$D33&gt;9,600,0)),(INDEX(DropDown!$E$6:$N$13,MATCH(Summary!$K$7,DropDown!$D$6:$D$13,0),MATCH(Summary!G$22,DropDown!$E$5:$N$5,0)))))))</f>
        <v/>
      </c>
      <c r="H33" s="97"/>
      <c r="I33" s="90" t="str">
        <f>IF(OR(ISNUMBER($D33)=FALSE,$D33&lt;0.02),"",IF(AND($D33&lt;1,$D33&gt;0.02),$D33*(IF($N$12="Y",(0),(INDEX(DropDown!$E$6:$N$13,MATCH(Summary!$K$7,DropDown!$D$6:$D$13,0),MATCH(CONCATENATE("Classes ",Summary!I$22),DropDown!$E$5:$N$5,0))*$N$8))),(IF($N$12="Y",(0),(INDEX(DropDown!$E$6:$N$13,MATCH(Summary!$K$7,DropDown!$D$6:$D$13,0),MATCH(CONCATENATE("Classes ",Summary!I$22),DropDown!$E$5:$N$5,0))*$N$8)))))</f>
        <v/>
      </c>
      <c r="J33" s="97"/>
      <c r="K33" s="91" t="str">
        <f t="shared" si="3"/>
        <v/>
      </c>
      <c r="L33" s="98"/>
      <c r="M33" s="98"/>
      <c r="N33" s="105" t="str">
        <f t="shared" si="2"/>
        <v/>
      </c>
    </row>
    <row r="34" spans="3:14" x14ac:dyDescent="0.25">
      <c r="C34" s="84" t="str">
        <f t="shared" si="1"/>
        <v/>
      </c>
      <c r="D34" s="115" t="str">
        <f t="shared" si="0"/>
        <v/>
      </c>
      <c r="E34" s="97"/>
      <c r="F34" s="90" t="str">
        <f>IF(OR(ISNUMBER($D34)=FALSE,$D34&lt;0.02),"",IF(AND($D34&lt;1,$D34&gt;0.02),$D34*(IF($N$12="Y",(IF(MAX($D$23:$D$52)-$D34&gt;9,600,0)),(INDEX(DropDown!$E$6:$N$13,MATCH(Summary!$K$7,DropDown!$D$6:$D$13,0),MATCH(Summary!F$22,DropDown!$E$5:$N$5,0))))),(IF($N$12="Y",(IF(MAX($D$23:$D$52)-$D34&gt;9,600,0)),(INDEX(DropDown!$E$6:$N$13,MATCH(Summary!$K$7,DropDown!$D$6:$D$13,0),MATCH(Summary!F$22,DropDown!$E$5:$N$5,0)))))))</f>
        <v/>
      </c>
      <c r="G34" s="90" t="str">
        <f>IF(OR(ISNUMBER($D34)=FALSE,$D34&lt;0.02),"",IF(AND($D34&lt;1,$D34&gt;0.02),$D34*(IF($N$12="Y",(IF(MAX($D$23:$D$52)-$D34&gt;9,0,0)),(INDEX(DropDown!$E$6:$N$13,MATCH(Summary!$K$7,DropDown!$D$6:$D$13,0),MATCH(Summary!G$22,DropDown!$E$5:$N$5,0))))),(IF($N$12="Y",(IF(MAX($D$23:$D$52)-$D34&gt;9,600,0)),(INDEX(DropDown!$E$6:$N$13,MATCH(Summary!$K$7,DropDown!$D$6:$D$13,0),MATCH(Summary!G$22,DropDown!$E$5:$N$5,0)))))))</f>
        <v/>
      </c>
      <c r="H34" s="97"/>
      <c r="I34" s="90" t="str">
        <f>IF(OR(ISNUMBER($D34)=FALSE,$D34&lt;0.02),"",IF(AND($D34&lt;1,$D34&gt;0.02),$D34*(IF($N$12="Y",(0),(INDEX(DropDown!$E$6:$N$13,MATCH(Summary!$K$7,DropDown!$D$6:$D$13,0),MATCH(CONCATENATE("Classes ",Summary!I$22),DropDown!$E$5:$N$5,0))*$N$8))),(IF($N$12="Y",(0),(INDEX(DropDown!$E$6:$N$13,MATCH(Summary!$K$7,DropDown!$D$6:$D$13,0),MATCH(CONCATENATE("Classes ",Summary!I$22),DropDown!$E$5:$N$5,0))*$N$8)))))</f>
        <v/>
      </c>
      <c r="J34" s="97"/>
      <c r="K34" s="91" t="str">
        <f t="shared" si="3"/>
        <v/>
      </c>
      <c r="L34" s="98"/>
      <c r="M34" s="98"/>
      <c r="N34" s="105" t="str">
        <f t="shared" si="2"/>
        <v/>
      </c>
    </row>
    <row r="35" spans="3:14" x14ac:dyDescent="0.25">
      <c r="C35" s="84" t="str">
        <f t="shared" si="1"/>
        <v/>
      </c>
      <c r="D35" s="115" t="str">
        <f t="shared" si="0"/>
        <v/>
      </c>
      <c r="E35" s="97"/>
      <c r="F35" s="90" t="str">
        <f>IF(OR(ISNUMBER($D35)=FALSE,$D35&lt;0.02),"",IF(AND($D35&lt;1,$D35&gt;0.02),$D35*(IF($N$12="Y",(IF(MAX($D$23:$D$52)-$D35&gt;9,600,0)),(INDEX(DropDown!$E$6:$N$13,MATCH(Summary!$K$7,DropDown!$D$6:$D$13,0),MATCH(Summary!F$22,DropDown!$E$5:$N$5,0))))),(IF($N$12="Y",(IF(MAX($D$23:$D$52)-$D35&gt;9,600,0)),(INDEX(DropDown!$E$6:$N$13,MATCH(Summary!$K$7,DropDown!$D$6:$D$13,0),MATCH(Summary!F$22,DropDown!$E$5:$N$5,0)))))))</f>
        <v/>
      </c>
      <c r="G35" s="90" t="str">
        <f>IF(OR(ISNUMBER($D35)=FALSE,$D35&lt;0.02),"",IF(AND($D35&lt;1,$D35&gt;0.02),$D35*(IF($N$12="Y",(IF(MAX($D$23:$D$52)-$D35&gt;9,0,0)),(INDEX(DropDown!$E$6:$N$13,MATCH(Summary!$K$7,DropDown!$D$6:$D$13,0),MATCH(Summary!G$22,DropDown!$E$5:$N$5,0))))),(IF($N$12="Y",(IF(MAX($D$23:$D$52)-$D35&gt;9,600,0)),(INDEX(DropDown!$E$6:$N$13,MATCH(Summary!$K$7,DropDown!$D$6:$D$13,0),MATCH(Summary!G$22,DropDown!$E$5:$N$5,0)))))))</f>
        <v/>
      </c>
      <c r="H35" s="97"/>
      <c r="I35" s="90" t="str">
        <f>IF(OR(ISNUMBER($D35)=FALSE,$D35&lt;0.02),"",IF(AND($D35&lt;1,$D35&gt;0.02),$D35*(IF($N$12="Y",(0),(INDEX(DropDown!$E$6:$N$13,MATCH(Summary!$K$7,DropDown!$D$6:$D$13,0),MATCH(CONCATENATE("Classes ",Summary!I$22),DropDown!$E$5:$N$5,0))*$N$8))),(IF($N$12="Y",(0),(INDEX(DropDown!$E$6:$N$13,MATCH(Summary!$K$7,DropDown!$D$6:$D$13,0),MATCH(CONCATENATE("Classes ",Summary!I$22),DropDown!$E$5:$N$5,0))*$N$8)))))</f>
        <v/>
      </c>
      <c r="J35" s="97"/>
      <c r="K35" s="91" t="str">
        <f t="shared" si="3"/>
        <v/>
      </c>
      <c r="L35" s="98"/>
      <c r="M35" s="98"/>
      <c r="N35" s="105" t="str">
        <f t="shared" si="2"/>
        <v/>
      </c>
    </row>
    <row r="36" spans="3:14" x14ac:dyDescent="0.25">
      <c r="C36" s="84" t="str">
        <f t="shared" si="1"/>
        <v/>
      </c>
      <c r="D36" s="115" t="str">
        <f t="shared" si="0"/>
        <v/>
      </c>
      <c r="E36" s="97"/>
      <c r="F36" s="90" t="str">
        <f>IF(OR(ISNUMBER($D36)=FALSE,$D36&lt;0.02),"",IF(AND($D36&lt;1,$D36&gt;0.02),$D36*(IF($N$12="Y",(IF(MAX($D$23:$D$52)-$D36&gt;9,600,0)),(INDEX(DropDown!$E$6:$N$13,MATCH(Summary!$K$7,DropDown!$D$6:$D$13,0),MATCH(Summary!F$22,DropDown!$E$5:$N$5,0))))),(IF($N$12="Y",(IF(MAX($D$23:$D$52)-$D36&gt;9,600,0)),(INDEX(DropDown!$E$6:$N$13,MATCH(Summary!$K$7,DropDown!$D$6:$D$13,0),MATCH(Summary!F$22,DropDown!$E$5:$N$5,0)))))))</f>
        <v/>
      </c>
      <c r="G36" s="90" t="str">
        <f>IF(OR(ISNUMBER($D36)=FALSE,$D36&lt;0.02),"",IF(AND($D36&lt;1,$D36&gt;0.02),$D36*(IF($N$12="Y",(IF(MAX($D$23:$D$52)-$D36&gt;9,0,0)),(INDEX(DropDown!$E$6:$N$13,MATCH(Summary!$K$7,DropDown!$D$6:$D$13,0),MATCH(Summary!G$22,DropDown!$E$5:$N$5,0))))),(IF($N$12="Y",(IF(MAX($D$23:$D$52)-$D36&gt;9,600,0)),(INDEX(DropDown!$E$6:$N$13,MATCH(Summary!$K$7,DropDown!$D$6:$D$13,0),MATCH(Summary!G$22,DropDown!$E$5:$N$5,0)))))))</f>
        <v/>
      </c>
      <c r="H36" s="97"/>
      <c r="I36" s="90" t="str">
        <f>IF(OR(ISNUMBER($D36)=FALSE,$D36&lt;0.02),"",IF(AND($D36&lt;1,$D36&gt;0.02),$D36*(IF($N$12="Y",(0),(INDEX(DropDown!$E$6:$N$13,MATCH(Summary!$K$7,DropDown!$D$6:$D$13,0),MATCH(CONCATENATE("Classes ",Summary!I$22),DropDown!$E$5:$N$5,0))*$N$8))),(IF($N$12="Y",(0),(INDEX(DropDown!$E$6:$N$13,MATCH(Summary!$K$7,DropDown!$D$6:$D$13,0),MATCH(CONCATENATE("Classes ",Summary!I$22),DropDown!$E$5:$N$5,0))*$N$8)))))</f>
        <v/>
      </c>
      <c r="J36" s="97"/>
      <c r="K36" s="91" t="str">
        <f t="shared" si="3"/>
        <v/>
      </c>
      <c r="L36" s="98"/>
      <c r="M36" s="98"/>
      <c r="N36" s="105" t="str">
        <f t="shared" si="2"/>
        <v/>
      </c>
    </row>
    <row r="37" spans="3:14" x14ac:dyDescent="0.25">
      <c r="C37" s="84" t="str">
        <f t="shared" si="1"/>
        <v/>
      </c>
      <c r="D37" s="115" t="str">
        <f t="shared" si="0"/>
        <v/>
      </c>
      <c r="E37" s="97"/>
      <c r="F37" s="90" t="str">
        <f>IF(OR(ISNUMBER($D37)=FALSE,$D37&lt;0.02),"",IF(AND($D37&lt;1,$D37&gt;0.02),$D37*(IF($N$12="Y",(IF(MAX($D$23:$D$52)-$D37&gt;9,600,0)),(INDEX(DropDown!$E$6:$N$13,MATCH(Summary!$K$7,DropDown!$D$6:$D$13,0),MATCH(Summary!F$22,DropDown!$E$5:$N$5,0))))),(IF($N$12="Y",(IF(MAX($D$23:$D$52)-$D37&gt;9,600,0)),(INDEX(DropDown!$E$6:$N$13,MATCH(Summary!$K$7,DropDown!$D$6:$D$13,0),MATCH(Summary!F$22,DropDown!$E$5:$N$5,0)))))))</f>
        <v/>
      </c>
      <c r="G37" s="90" t="str">
        <f>IF(OR(ISNUMBER($D37)=FALSE,$D37&lt;0.02),"",IF(AND($D37&lt;1,$D37&gt;0.02),$D37*(IF($N$12="Y",(IF(MAX($D$23:$D$52)-$D37&gt;9,0,0)),(INDEX(DropDown!$E$6:$N$13,MATCH(Summary!$K$7,DropDown!$D$6:$D$13,0),MATCH(Summary!G$22,DropDown!$E$5:$N$5,0))))),(IF($N$12="Y",(IF(MAX($D$23:$D$52)-$D37&gt;9,600,0)),(INDEX(DropDown!$E$6:$N$13,MATCH(Summary!$K$7,DropDown!$D$6:$D$13,0),MATCH(Summary!G$22,DropDown!$E$5:$N$5,0)))))))</f>
        <v/>
      </c>
      <c r="H37" s="97"/>
      <c r="I37" s="90" t="str">
        <f>IF(OR(ISNUMBER($D37)=FALSE,$D37&lt;0.02),"",IF(AND($D37&lt;1,$D37&gt;0.02),$D37*(IF($N$12="Y",(0),(INDEX(DropDown!$E$6:$N$13,MATCH(Summary!$K$7,DropDown!$D$6:$D$13,0),MATCH(CONCATENATE("Classes ",Summary!I$22),DropDown!$E$5:$N$5,0))*$N$8))),(IF($N$12="Y",(0),(INDEX(DropDown!$E$6:$N$13,MATCH(Summary!$K$7,DropDown!$D$6:$D$13,0),MATCH(CONCATENATE("Classes ",Summary!I$22),DropDown!$E$5:$N$5,0))*$N$8)))))</f>
        <v/>
      </c>
      <c r="J37" s="97"/>
      <c r="K37" s="91" t="str">
        <f t="shared" si="3"/>
        <v/>
      </c>
      <c r="L37" s="98"/>
      <c r="M37" s="98"/>
      <c r="N37" s="105" t="str">
        <f t="shared" si="2"/>
        <v/>
      </c>
    </row>
    <row r="38" spans="3:14" x14ac:dyDescent="0.25">
      <c r="C38" s="84" t="str">
        <f t="shared" si="1"/>
        <v/>
      </c>
      <c r="D38" s="115" t="str">
        <f t="shared" si="0"/>
        <v/>
      </c>
      <c r="E38" s="97"/>
      <c r="F38" s="90" t="str">
        <f>IF(OR(ISNUMBER($D38)=FALSE,$D38&lt;0.02),"",IF(AND($D38&lt;1,$D38&gt;0.02),$D38*(IF($N$12="Y",(IF(MAX($D$23:$D$52)-$D38&gt;9,600,0)),(INDEX(DropDown!$E$6:$N$13,MATCH(Summary!$K$7,DropDown!$D$6:$D$13,0),MATCH(Summary!F$22,DropDown!$E$5:$N$5,0))))),(IF($N$12="Y",(IF(MAX($D$23:$D$52)-$D38&gt;9,600,0)),(INDEX(DropDown!$E$6:$N$13,MATCH(Summary!$K$7,DropDown!$D$6:$D$13,0),MATCH(Summary!F$22,DropDown!$E$5:$N$5,0)))))))</f>
        <v/>
      </c>
      <c r="G38" s="90" t="str">
        <f>IF(OR(ISNUMBER($D38)=FALSE,$D38&lt;0.02),"",IF(AND($D38&lt;1,$D38&gt;0.02),$D38*(IF($N$12="Y",(IF(MAX($D$23:$D$52)-$D38&gt;9,0,0)),(INDEX(DropDown!$E$6:$N$13,MATCH(Summary!$K$7,DropDown!$D$6:$D$13,0),MATCH(Summary!G$22,DropDown!$E$5:$N$5,0))))),(IF($N$12="Y",(IF(MAX($D$23:$D$52)-$D38&gt;9,600,0)),(INDEX(DropDown!$E$6:$N$13,MATCH(Summary!$K$7,DropDown!$D$6:$D$13,0),MATCH(Summary!G$22,DropDown!$E$5:$N$5,0)))))))</f>
        <v/>
      </c>
      <c r="H38" s="97"/>
      <c r="I38" s="90" t="str">
        <f>IF(OR(ISNUMBER($D38)=FALSE,$D38&lt;0.02),"",IF(AND($D38&lt;1,$D38&gt;0.02),$D38*(IF($N$12="Y",(0),(INDEX(DropDown!$E$6:$N$13,MATCH(Summary!$K$7,DropDown!$D$6:$D$13,0),MATCH(CONCATENATE("Classes ",Summary!I$22),DropDown!$E$5:$N$5,0))*$N$8))),(IF($N$12="Y",(0),(INDEX(DropDown!$E$6:$N$13,MATCH(Summary!$K$7,DropDown!$D$6:$D$13,0),MATCH(CONCATENATE("Classes ",Summary!I$22),DropDown!$E$5:$N$5,0))*$N$8)))))</f>
        <v/>
      </c>
      <c r="J38" s="97"/>
      <c r="K38" s="91" t="str">
        <f t="shared" si="3"/>
        <v/>
      </c>
      <c r="L38" s="98"/>
      <c r="M38" s="98"/>
      <c r="N38" s="105" t="str">
        <f t="shared" si="2"/>
        <v/>
      </c>
    </row>
    <row r="39" spans="3:14" x14ac:dyDescent="0.25">
      <c r="C39" s="84" t="str">
        <f t="shared" si="1"/>
        <v/>
      </c>
      <c r="D39" s="115" t="str">
        <f t="shared" si="0"/>
        <v/>
      </c>
      <c r="E39" s="97"/>
      <c r="F39" s="90" t="str">
        <f>IF(OR(ISNUMBER($D39)=FALSE,$D39&lt;0.02),"",IF(AND($D39&lt;1,$D39&gt;0.02),$D39*(IF($N$12="Y",(IF(MAX($D$23:$D$52)-$D39&gt;9,600,0)),(INDEX(DropDown!$E$6:$N$13,MATCH(Summary!$K$7,DropDown!$D$6:$D$13,0),MATCH(Summary!F$22,DropDown!$E$5:$N$5,0))))),(IF($N$12="Y",(IF(MAX($D$23:$D$52)-$D39&gt;9,600,0)),(INDEX(DropDown!$E$6:$N$13,MATCH(Summary!$K$7,DropDown!$D$6:$D$13,0),MATCH(Summary!F$22,DropDown!$E$5:$N$5,0)))))))</f>
        <v/>
      </c>
      <c r="G39" s="90" t="str">
        <f>IF(OR(ISNUMBER($D39)=FALSE,$D39&lt;0.02),"",IF(AND($D39&lt;1,$D39&gt;0.02),$D39*(IF($N$12="Y",(IF(MAX($D$23:$D$52)-$D39&gt;9,0,0)),(INDEX(DropDown!$E$6:$N$13,MATCH(Summary!$K$7,DropDown!$D$6:$D$13,0),MATCH(Summary!G$22,DropDown!$E$5:$N$5,0))))),(IF($N$12="Y",(IF(MAX($D$23:$D$52)-$D39&gt;9,600,0)),(INDEX(DropDown!$E$6:$N$13,MATCH(Summary!$K$7,DropDown!$D$6:$D$13,0),MATCH(Summary!G$22,DropDown!$E$5:$N$5,0)))))))</f>
        <v/>
      </c>
      <c r="H39" s="97"/>
      <c r="I39" s="90" t="str">
        <f>IF(OR(ISNUMBER($D39)=FALSE,$D39&lt;0.02),"",IF(AND($D39&lt;1,$D39&gt;0.02),$D39*(IF($N$12="Y",(0),(INDEX(DropDown!$E$6:$N$13,MATCH(Summary!$K$7,DropDown!$D$6:$D$13,0),MATCH(CONCATENATE("Classes ",Summary!I$22),DropDown!$E$5:$N$5,0))*$N$8))),(IF($N$12="Y",(0),(INDEX(DropDown!$E$6:$N$13,MATCH(Summary!$K$7,DropDown!$D$6:$D$13,0),MATCH(CONCATENATE("Classes ",Summary!I$22),DropDown!$E$5:$N$5,0))*$N$8)))))</f>
        <v/>
      </c>
      <c r="J39" s="97"/>
      <c r="K39" s="91" t="str">
        <f t="shared" si="3"/>
        <v/>
      </c>
      <c r="L39" s="98"/>
      <c r="M39" s="98"/>
      <c r="N39" s="105" t="str">
        <f t="shared" si="2"/>
        <v/>
      </c>
    </row>
    <row r="40" spans="3:14" x14ac:dyDescent="0.25">
      <c r="C40" s="84" t="str">
        <f t="shared" si="1"/>
        <v/>
      </c>
      <c r="D40" s="115" t="str">
        <f t="shared" si="0"/>
        <v/>
      </c>
      <c r="E40" s="97"/>
      <c r="F40" s="90" t="str">
        <f>IF(OR(ISNUMBER($D40)=FALSE,$D40&lt;0.02),"",IF(AND($D40&lt;1,$D40&gt;0.02),$D40*(IF($N$12="Y",(IF(MAX($D$23:$D$52)-$D40&gt;9,600,0)),(INDEX(DropDown!$E$6:$N$13,MATCH(Summary!$K$7,DropDown!$D$6:$D$13,0),MATCH(Summary!F$22,DropDown!$E$5:$N$5,0))))),(IF($N$12="Y",(IF(MAX($D$23:$D$52)-$D40&gt;9,600,0)),(INDEX(DropDown!$E$6:$N$13,MATCH(Summary!$K$7,DropDown!$D$6:$D$13,0),MATCH(Summary!F$22,DropDown!$E$5:$N$5,0)))))))</f>
        <v/>
      </c>
      <c r="G40" s="90" t="str">
        <f>IF(OR(ISNUMBER($D40)=FALSE,$D40&lt;0.02),"",IF(AND($D40&lt;1,$D40&gt;0.02),$D40*(IF($N$12="Y",(IF(MAX($D$23:$D$52)-$D40&gt;9,0,0)),(INDEX(DropDown!$E$6:$N$13,MATCH(Summary!$K$7,DropDown!$D$6:$D$13,0),MATCH(Summary!G$22,DropDown!$E$5:$N$5,0))))),(IF($N$12="Y",(IF(MAX($D$23:$D$52)-$D40&gt;9,600,0)),(INDEX(DropDown!$E$6:$N$13,MATCH(Summary!$K$7,DropDown!$D$6:$D$13,0),MATCH(Summary!G$22,DropDown!$E$5:$N$5,0)))))))</f>
        <v/>
      </c>
      <c r="H40" s="97"/>
      <c r="I40" s="90" t="str">
        <f>IF(OR(ISNUMBER($D40)=FALSE,$D40&lt;0.02),"",IF(AND($D40&lt;1,$D40&gt;0.02),$D40*(IF($N$12="Y",(0),(INDEX(DropDown!$E$6:$N$13,MATCH(Summary!$K$7,DropDown!$D$6:$D$13,0),MATCH(CONCATENATE("Classes ",Summary!I$22),DropDown!$E$5:$N$5,0))*$N$8))),(IF($N$12="Y",(0),(INDEX(DropDown!$E$6:$N$13,MATCH(Summary!$K$7,DropDown!$D$6:$D$13,0),MATCH(CONCATENATE("Classes ",Summary!I$22),DropDown!$E$5:$N$5,0))*$N$8)))))</f>
        <v/>
      </c>
      <c r="J40" s="97"/>
      <c r="K40" s="91" t="str">
        <f t="shared" si="3"/>
        <v/>
      </c>
      <c r="L40" s="98"/>
      <c r="M40" s="98"/>
      <c r="N40" s="105" t="str">
        <f t="shared" si="2"/>
        <v/>
      </c>
    </row>
    <row r="41" spans="3:14" x14ac:dyDescent="0.25">
      <c r="C41" s="84" t="str">
        <f t="shared" si="1"/>
        <v/>
      </c>
      <c r="D41" s="115" t="str">
        <f t="shared" si="0"/>
        <v/>
      </c>
      <c r="E41" s="97"/>
      <c r="F41" s="90" t="str">
        <f>IF(OR(ISNUMBER($D41)=FALSE,$D41&lt;0.02),"",IF(AND($D41&lt;1,$D41&gt;0.02),$D41*(IF($N$12="Y",(IF(MAX($D$23:$D$52)-$D41&gt;9,600,0)),(INDEX(DropDown!$E$6:$N$13,MATCH(Summary!$K$7,DropDown!$D$6:$D$13,0),MATCH(Summary!F$22,DropDown!$E$5:$N$5,0))))),(IF($N$12="Y",(IF(MAX($D$23:$D$52)-$D41&gt;9,600,0)),(INDEX(DropDown!$E$6:$N$13,MATCH(Summary!$K$7,DropDown!$D$6:$D$13,0),MATCH(Summary!F$22,DropDown!$E$5:$N$5,0)))))))</f>
        <v/>
      </c>
      <c r="G41" s="90" t="str">
        <f>IF(OR(ISNUMBER($D41)=FALSE,$D41&lt;0.02),"",IF(AND($D41&lt;1,$D41&gt;0.02),$D41*(IF($N$12="Y",(IF(MAX($D$23:$D$52)-$D41&gt;9,0,0)),(INDEX(DropDown!$E$6:$N$13,MATCH(Summary!$K$7,DropDown!$D$6:$D$13,0),MATCH(Summary!G$22,DropDown!$E$5:$N$5,0))))),(IF($N$12="Y",(IF(MAX($D$23:$D$52)-$D41&gt;9,600,0)),(INDEX(DropDown!$E$6:$N$13,MATCH(Summary!$K$7,DropDown!$D$6:$D$13,0),MATCH(Summary!G$22,DropDown!$E$5:$N$5,0)))))))</f>
        <v/>
      </c>
      <c r="H41" s="97"/>
      <c r="I41" s="90" t="str">
        <f>IF(OR(ISNUMBER($D41)=FALSE,$D41&lt;0.02),"",IF(AND($D41&lt;1,$D41&gt;0.02),$D41*(IF($N$12="Y",(0),(INDEX(DropDown!$E$6:$N$13,MATCH(Summary!$K$7,DropDown!$D$6:$D$13,0),MATCH(CONCATENATE("Classes ",Summary!I$22),DropDown!$E$5:$N$5,0))*$N$8))),(IF($N$12="Y",(0),(INDEX(DropDown!$E$6:$N$13,MATCH(Summary!$K$7,DropDown!$D$6:$D$13,0),MATCH(CONCATENATE("Classes ",Summary!I$22),DropDown!$E$5:$N$5,0))*$N$8)))))</f>
        <v/>
      </c>
      <c r="J41" s="97"/>
      <c r="K41" s="91" t="str">
        <f t="shared" si="3"/>
        <v/>
      </c>
      <c r="L41" s="98"/>
      <c r="M41" s="98"/>
      <c r="N41" s="105" t="str">
        <f t="shared" si="2"/>
        <v/>
      </c>
    </row>
    <row r="42" spans="3:14" x14ac:dyDescent="0.25">
      <c r="C42" s="84" t="str">
        <f t="shared" si="1"/>
        <v/>
      </c>
      <c r="D42" s="115" t="str">
        <f t="shared" si="0"/>
        <v/>
      </c>
      <c r="E42" s="97"/>
      <c r="F42" s="90" t="str">
        <f>IF(OR(ISNUMBER($D42)=FALSE,$D42&lt;0.02),"",IF(AND($D42&lt;1,$D42&gt;0.02),$D42*(IF($N$12="Y",(IF(MAX($D$23:$D$52)-$D42&gt;9,600,0)),(INDEX(DropDown!$E$6:$N$13,MATCH(Summary!$K$7,DropDown!$D$6:$D$13,0),MATCH(Summary!F$22,DropDown!$E$5:$N$5,0))))),(IF($N$12="Y",(IF(MAX($D$23:$D$52)-$D42&gt;9,600,0)),(INDEX(DropDown!$E$6:$N$13,MATCH(Summary!$K$7,DropDown!$D$6:$D$13,0),MATCH(Summary!F$22,DropDown!$E$5:$N$5,0)))))))</f>
        <v/>
      </c>
      <c r="G42" s="90" t="str">
        <f>IF(OR(ISNUMBER($D42)=FALSE,$D42&lt;0.02),"",IF(AND($D42&lt;1,$D42&gt;0.02),$D42*(IF($N$12="Y",(IF(MAX($D$23:$D$52)-$D42&gt;9,0,0)),(INDEX(DropDown!$E$6:$N$13,MATCH(Summary!$K$7,DropDown!$D$6:$D$13,0),MATCH(Summary!G$22,DropDown!$E$5:$N$5,0))))),(IF($N$12="Y",(IF(MAX($D$23:$D$52)-$D42&gt;9,600,0)),(INDEX(DropDown!$E$6:$N$13,MATCH(Summary!$K$7,DropDown!$D$6:$D$13,0),MATCH(Summary!G$22,DropDown!$E$5:$N$5,0)))))))</f>
        <v/>
      </c>
      <c r="H42" s="97"/>
      <c r="I42" s="90" t="str">
        <f>IF(OR(ISNUMBER($D42)=FALSE,$D42&lt;0.02),"",IF(AND($D42&lt;1,$D42&gt;0.02),$D42*(IF($N$12="Y",(0),(INDEX(DropDown!$E$6:$N$13,MATCH(Summary!$K$7,DropDown!$D$6:$D$13,0),MATCH(CONCATENATE("Classes ",Summary!I$22),DropDown!$E$5:$N$5,0))*$N$8))),(IF($N$12="Y",(0),(INDEX(DropDown!$E$6:$N$13,MATCH(Summary!$K$7,DropDown!$D$6:$D$13,0),MATCH(CONCATENATE("Classes ",Summary!I$22),DropDown!$E$5:$N$5,0))*$N$8)))))</f>
        <v/>
      </c>
      <c r="J42" s="97"/>
      <c r="K42" s="91" t="str">
        <f t="shared" si="3"/>
        <v/>
      </c>
      <c r="L42" s="98"/>
      <c r="M42" s="98"/>
      <c r="N42" s="105" t="str">
        <f t="shared" si="2"/>
        <v/>
      </c>
    </row>
    <row r="43" spans="3:14" x14ac:dyDescent="0.25">
      <c r="C43" s="84" t="str">
        <f t="shared" si="1"/>
        <v/>
      </c>
      <c r="D43" s="115" t="str">
        <f t="shared" si="0"/>
        <v/>
      </c>
      <c r="E43" s="97"/>
      <c r="F43" s="90" t="str">
        <f>IF(OR(ISNUMBER($D43)=FALSE,$D43&lt;0.02),"",IF(AND($D43&lt;1,$D43&gt;0.02),$D43*(IF($N$12="Y",(IF(MAX($D$23:$D$52)-$D43&gt;9,600,0)),(INDEX(DropDown!$E$6:$N$13,MATCH(Summary!$K$7,DropDown!$D$6:$D$13,0),MATCH(Summary!F$22,DropDown!$E$5:$N$5,0))))),(IF($N$12="Y",(IF(MAX($D$23:$D$52)-$D43&gt;9,600,0)),(INDEX(DropDown!$E$6:$N$13,MATCH(Summary!$K$7,DropDown!$D$6:$D$13,0),MATCH(Summary!F$22,DropDown!$E$5:$N$5,0)))))))</f>
        <v/>
      </c>
      <c r="G43" s="90" t="str">
        <f>IF(OR(ISNUMBER($D43)=FALSE,$D43&lt;0.02),"",IF(AND($D43&lt;1,$D43&gt;0.02),$D43*(IF($N$12="Y",(IF(MAX($D$23:$D$52)-$D43&gt;9,0,0)),(INDEX(DropDown!$E$6:$N$13,MATCH(Summary!$K$7,DropDown!$D$6:$D$13,0),MATCH(Summary!G$22,DropDown!$E$5:$N$5,0))))),(IF($N$12="Y",(IF(MAX($D$23:$D$52)-$D43&gt;9,600,0)),(INDEX(DropDown!$E$6:$N$13,MATCH(Summary!$K$7,DropDown!$D$6:$D$13,0),MATCH(Summary!G$22,DropDown!$E$5:$N$5,0)))))))</f>
        <v/>
      </c>
      <c r="H43" s="97"/>
      <c r="I43" s="90" t="str">
        <f>IF(OR(ISNUMBER($D43)=FALSE,$D43&lt;0.02),"",IF(AND($D43&lt;1,$D43&gt;0.02),$D43*(IF($N$12="Y",(0),(INDEX(DropDown!$E$6:$N$13,MATCH(Summary!$K$7,DropDown!$D$6:$D$13,0),MATCH(CONCATENATE("Classes ",Summary!I$22),DropDown!$E$5:$N$5,0))*$N$8))),(IF($N$12="Y",(0),(INDEX(DropDown!$E$6:$N$13,MATCH(Summary!$K$7,DropDown!$D$6:$D$13,0),MATCH(CONCATENATE("Classes ",Summary!I$22),DropDown!$E$5:$N$5,0))*$N$8)))))</f>
        <v/>
      </c>
      <c r="J43" s="97"/>
      <c r="K43" s="91" t="str">
        <f t="shared" si="3"/>
        <v/>
      </c>
      <c r="L43" s="98"/>
      <c r="M43" s="98"/>
      <c r="N43" s="105" t="str">
        <f t="shared" si="2"/>
        <v/>
      </c>
    </row>
    <row r="44" spans="3:14" x14ac:dyDescent="0.25">
      <c r="C44" s="84" t="str">
        <f t="shared" si="1"/>
        <v/>
      </c>
      <c r="D44" s="115" t="str">
        <f t="shared" si="0"/>
        <v/>
      </c>
      <c r="E44" s="97"/>
      <c r="F44" s="90" t="str">
        <f>IF(OR(ISNUMBER($D44)=FALSE,$D44&lt;0.02),"",IF(AND($D44&lt;1,$D44&gt;0.02),$D44*(IF($N$12="Y",(IF(MAX($D$23:$D$52)-$D44&gt;9,600,0)),(INDEX(DropDown!$E$6:$N$13,MATCH(Summary!$K$7,DropDown!$D$6:$D$13,0),MATCH(Summary!F$22,DropDown!$E$5:$N$5,0))))),(IF($N$12="Y",(IF(MAX($D$23:$D$52)-$D44&gt;9,600,0)),(INDEX(DropDown!$E$6:$N$13,MATCH(Summary!$K$7,DropDown!$D$6:$D$13,0),MATCH(Summary!F$22,DropDown!$E$5:$N$5,0)))))))</f>
        <v/>
      </c>
      <c r="G44" s="90" t="str">
        <f>IF(OR(ISNUMBER($D44)=FALSE,$D44&lt;0.02),"",IF(AND($D44&lt;1,$D44&gt;0.02),$D44*(IF($N$12="Y",(IF(MAX($D$23:$D$52)-$D44&gt;9,0,0)),(INDEX(DropDown!$E$6:$N$13,MATCH(Summary!$K$7,DropDown!$D$6:$D$13,0),MATCH(Summary!G$22,DropDown!$E$5:$N$5,0))))),(IF($N$12="Y",(IF(MAX($D$23:$D$52)-$D44&gt;9,600,0)),(INDEX(DropDown!$E$6:$N$13,MATCH(Summary!$K$7,DropDown!$D$6:$D$13,0),MATCH(Summary!G$22,DropDown!$E$5:$N$5,0)))))))</f>
        <v/>
      </c>
      <c r="H44" s="97"/>
      <c r="I44" s="90" t="str">
        <f>IF(OR(ISNUMBER($D44)=FALSE,$D44&lt;0.02),"",IF(AND($D44&lt;1,$D44&gt;0.02),$D44*(IF($N$12="Y",(0),(INDEX(DropDown!$E$6:$N$13,MATCH(Summary!$K$7,DropDown!$D$6:$D$13,0),MATCH(CONCATENATE("Classes ",Summary!I$22),DropDown!$E$5:$N$5,0))*$N$8))),(IF($N$12="Y",(0),(INDEX(DropDown!$E$6:$N$13,MATCH(Summary!$K$7,DropDown!$D$6:$D$13,0),MATCH(CONCATENATE("Classes ",Summary!I$22),DropDown!$E$5:$N$5,0))*$N$8)))))</f>
        <v/>
      </c>
      <c r="J44" s="97"/>
      <c r="K44" s="91" t="str">
        <f t="shared" si="3"/>
        <v/>
      </c>
      <c r="L44" s="98"/>
      <c r="M44" s="98"/>
      <c r="N44" s="105" t="str">
        <f t="shared" si="2"/>
        <v/>
      </c>
    </row>
    <row r="45" spans="3:14" x14ac:dyDescent="0.25">
      <c r="C45" s="84" t="str">
        <f t="shared" si="1"/>
        <v/>
      </c>
      <c r="D45" s="115" t="str">
        <f t="shared" si="0"/>
        <v/>
      </c>
      <c r="E45" s="97"/>
      <c r="F45" s="90" t="str">
        <f>IF(OR(ISNUMBER($D45)=FALSE,$D45&lt;0.02),"",IF(AND($D45&lt;1,$D45&gt;0.02),$D45*(IF($N$12="Y",(IF(MAX($D$23:$D$52)-$D45&gt;9,600,0)),(INDEX(DropDown!$E$6:$N$13,MATCH(Summary!$K$7,DropDown!$D$6:$D$13,0),MATCH(Summary!F$22,DropDown!$E$5:$N$5,0))))),(IF($N$12="Y",(IF(MAX($D$23:$D$52)-$D45&gt;9,600,0)),(INDEX(DropDown!$E$6:$N$13,MATCH(Summary!$K$7,DropDown!$D$6:$D$13,0),MATCH(Summary!F$22,DropDown!$E$5:$N$5,0)))))))</f>
        <v/>
      </c>
      <c r="G45" s="90" t="str">
        <f>IF(OR(ISNUMBER($D45)=FALSE,$D45&lt;0.02),"",IF(AND($D45&lt;1,$D45&gt;0.02),$D45*(IF($N$12="Y",(IF(MAX($D$23:$D$52)-$D45&gt;9,0,0)),(INDEX(DropDown!$E$6:$N$13,MATCH(Summary!$K$7,DropDown!$D$6:$D$13,0),MATCH(Summary!G$22,DropDown!$E$5:$N$5,0))))),(IF($N$12="Y",(IF(MAX($D$23:$D$52)-$D45&gt;9,600,0)),(INDEX(DropDown!$E$6:$N$13,MATCH(Summary!$K$7,DropDown!$D$6:$D$13,0),MATCH(Summary!G$22,DropDown!$E$5:$N$5,0)))))))</f>
        <v/>
      </c>
      <c r="H45" s="97"/>
      <c r="I45" s="90" t="str">
        <f>IF(OR(ISNUMBER($D45)=FALSE,$D45&lt;0.02),"",IF(AND($D45&lt;1,$D45&gt;0.02),$D45*(IF($N$12="Y",(0),(INDEX(DropDown!$E$6:$N$13,MATCH(Summary!$K$7,DropDown!$D$6:$D$13,0),MATCH(CONCATENATE("Classes ",Summary!I$22),DropDown!$E$5:$N$5,0))*$N$8))),(IF($N$12="Y",(0),(INDEX(DropDown!$E$6:$N$13,MATCH(Summary!$K$7,DropDown!$D$6:$D$13,0),MATCH(CONCATENATE("Classes ",Summary!I$22),DropDown!$E$5:$N$5,0))*$N$8)))))</f>
        <v/>
      </c>
      <c r="J45" s="97"/>
      <c r="K45" s="91" t="str">
        <f t="shared" si="3"/>
        <v/>
      </c>
      <c r="L45" s="98"/>
      <c r="M45" s="98"/>
      <c r="N45" s="105" t="str">
        <f t="shared" si="2"/>
        <v/>
      </c>
    </row>
    <row r="46" spans="3:14" x14ac:dyDescent="0.25">
      <c r="C46" s="84" t="str">
        <f t="shared" si="1"/>
        <v/>
      </c>
      <c r="D46" s="115" t="str">
        <f t="shared" si="0"/>
        <v/>
      </c>
      <c r="E46" s="97"/>
      <c r="F46" s="90" t="str">
        <f>IF(OR(ISNUMBER($D46)=FALSE,$D46&lt;0.02),"",IF(AND($D46&lt;1,$D46&gt;0.02),$D46*(IF($N$12="Y",(IF(MAX($D$23:$D$52)-$D46&gt;9,600,0)),(INDEX(DropDown!$E$6:$N$13,MATCH(Summary!$K$7,DropDown!$D$6:$D$13,0),MATCH(Summary!F$22,DropDown!$E$5:$N$5,0))))),(IF($N$12="Y",(IF(MAX($D$23:$D$52)-$D46&gt;9,600,0)),(INDEX(DropDown!$E$6:$N$13,MATCH(Summary!$K$7,DropDown!$D$6:$D$13,0),MATCH(Summary!F$22,DropDown!$E$5:$N$5,0)))))))</f>
        <v/>
      </c>
      <c r="G46" s="90" t="str">
        <f>IF(OR(ISNUMBER($D46)=FALSE,$D46&lt;0.02),"",IF(AND($D46&lt;1,$D46&gt;0.02),$D46*(IF($N$12="Y",(IF(MAX($D$23:$D$52)-$D46&gt;9,0,0)),(INDEX(DropDown!$E$6:$N$13,MATCH(Summary!$K$7,DropDown!$D$6:$D$13,0),MATCH(Summary!G$22,DropDown!$E$5:$N$5,0))))),(IF($N$12="Y",(IF(MAX($D$23:$D$52)-$D46&gt;9,600,0)),(INDEX(DropDown!$E$6:$N$13,MATCH(Summary!$K$7,DropDown!$D$6:$D$13,0),MATCH(Summary!G$22,DropDown!$E$5:$N$5,0)))))))</f>
        <v/>
      </c>
      <c r="H46" s="97"/>
      <c r="I46" s="90" t="str">
        <f>IF(OR(ISNUMBER($D46)=FALSE,$D46&lt;0.02),"",IF(AND($D46&lt;1,$D46&gt;0.02),$D46*(IF($N$12="Y",(0),(INDEX(DropDown!$E$6:$N$13,MATCH(Summary!$K$7,DropDown!$D$6:$D$13,0),MATCH(CONCATENATE("Classes ",Summary!I$22),DropDown!$E$5:$N$5,0))*$N$8))),(IF($N$12="Y",(0),(INDEX(DropDown!$E$6:$N$13,MATCH(Summary!$K$7,DropDown!$D$6:$D$13,0),MATCH(CONCATENATE("Classes ",Summary!I$22),DropDown!$E$5:$N$5,0))*$N$8)))))</f>
        <v/>
      </c>
      <c r="J46" s="97"/>
      <c r="K46" s="91" t="str">
        <f t="shared" si="3"/>
        <v/>
      </c>
      <c r="L46" s="98"/>
      <c r="M46" s="98"/>
      <c r="N46" s="105" t="str">
        <f t="shared" si="2"/>
        <v/>
      </c>
    </row>
    <row r="47" spans="3:14" x14ac:dyDescent="0.25">
      <c r="C47" s="84" t="str">
        <f t="shared" si="1"/>
        <v/>
      </c>
      <c r="D47" s="115" t="str">
        <f t="shared" si="0"/>
        <v/>
      </c>
      <c r="E47" s="97"/>
      <c r="F47" s="90" t="str">
        <f>IF(OR(ISNUMBER($D47)=FALSE,$D47&lt;0.02),"",IF(AND($D47&lt;1,$D47&gt;0.02),$D47*(IF($N$12="Y",(IF(MAX($D$23:$D$52)-$D47&gt;9,600,0)),(INDEX(DropDown!$E$6:$N$13,MATCH(Summary!$K$7,DropDown!$D$6:$D$13,0),MATCH(Summary!F$22,DropDown!$E$5:$N$5,0))))),(IF($N$12="Y",(IF(MAX($D$23:$D$52)-$D47&gt;9,600,0)),(INDEX(DropDown!$E$6:$N$13,MATCH(Summary!$K$7,DropDown!$D$6:$D$13,0),MATCH(Summary!F$22,DropDown!$E$5:$N$5,0)))))))</f>
        <v/>
      </c>
      <c r="G47" s="90" t="str">
        <f>IF(OR(ISNUMBER($D47)=FALSE,$D47&lt;0.02),"",IF(AND($D47&lt;1,$D47&gt;0.02),$D47*(IF($N$12="Y",(IF(MAX($D$23:$D$52)-$D47&gt;9,0,0)),(INDEX(DropDown!$E$6:$N$13,MATCH(Summary!$K$7,DropDown!$D$6:$D$13,0),MATCH(Summary!G$22,DropDown!$E$5:$N$5,0))))),(IF($N$12="Y",(IF(MAX($D$23:$D$52)-$D47&gt;9,600,0)),(INDEX(DropDown!$E$6:$N$13,MATCH(Summary!$K$7,DropDown!$D$6:$D$13,0),MATCH(Summary!G$22,DropDown!$E$5:$N$5,0)))))))</f>
        <v/>
      </c>
      <c r="H47" s="97"/>
      <c r="I47" s="90" t="str">
        <f>IF(OR(ISNUMBER($D47)=FALSE,$D47&lt;0.02),"",IF(AND($D47&lt;1,$D47&gt;0.02),$D47*(IF($N$12="Y",(0),(INDEX(DropDown!$E$6:$N$13,MATCH(Summary!$K$7,DropDown!$D$6:$D$13,0),MATCH(CONCATENATE("Classes ",Summary!I$22),DropDown!$E$5:$N$5,0))*$N$8))),(IF($N$12="Y",(0),(INDEX(DropDown!$E$6:$N$13,MATCH(Summary!$K$7,DropDown!$D$6:$D$13,0),MATCH(CONCATENATE("Classes ",Summary!I$22),DropDown!$E$5:$N$5,0))*$N$8)))))</f>
        <v/>
      </c>
      <c r="J47" s="97"/>
      <c r="K47" s="91" t="str">
        <f t="shared" si="3"/>
        <v/>
      </c>
      <c r="L47" s="98"/>
      <c r="M47" s="98"/>
      <c r="N47" s="105" t="str">
        <f t="shared" si="2"/>
        <v/>
      </c>
    </row>
    <row r="48" spans="3:14" x14ac:dyDescent="0.25">
      <c r="C48" s="84" t="str">
        <f t="shared" si="1"/>
        <v/>
      </c>
      <c r="D48" s="115" t="str">
        <f t="shared" si="0"/>
        <v/>
      </c>
      <c r="E48" s="97"/>
      <c r="F48" s="90" t="str">
        <f>IF(OR(ISNUMBER($D48)=FALSE,$D48&lt;0.02),"",IF(AND($D48&lt;1,$D48&gt;0.02),$D48*(IF($N$12="Y",(IF(MAX($D$23:$D$52)-$D48&gt;9,600,0)),(INDEX(DropDown!$E$6:$N$13,MATCH(Summary!$K$7,DropDown!$D$6:$D$13,0),MATCH(Summary!F$22,DropDown!$E$5:$N$5,0))))),(IF($N$12="Y",(IF(MAX($D$23:$D$52)-$D48&gt;9,600,0)),(INDEX(DropDown!$E$6:$N$13,MATCH(Summary!$K$7,DropDown!$D$6:$D$13,0),MATCH(Summary!F$22,DropDown!$E$5:$N$5,0)))))))</f>
        <v/>
      </c>
      <c r="G48" s="90" t="str">
        <f>IF(OR(ISNUMBER($D48)=FALSE,$D48&lt;0.02),"",IF(AND($D48&lt;1,$D48&gt;0.02),$D48*(IF($N$12="Y",(IF(MAX($D$23:$D$52)-$D48&gt;9,0,0)),(INDEX(DropDown!$E$6:$N$13,MATCH(Summary!$K$7,DropDown!$D$6:$D$13,0),MATCH(Summary!G$22,DropDown!$E$5:$N$5,0))))),(IF($N$12="Y",(IF(MAX($D$23:$D$52)-$D48&gt;9,600,0)),(INDEX(DropDown!$E$6:$N$13,MATCH(Summary!$K$7,DropDown!$D$6:$D$13,0),MATCH(Summary!G$22,DropDown!$E$5:$N$5,0)))))))</f>
        <v/>
      </c>
      <c r="H48" s="97"/>
      <c r="I48" s="90" t="str">
        <f>IF(OR(ISNUMBER($D48)=FALSE,$D48&lt;0.02),"",IF(AND($D48&lt;1,$D48&gt;0.02),$D48*(IF($N$12="Y",(0),(INDEX(DropDown!$E$6:$N$13,MATCH(Summary!$K$7,DropDown!$D$6:$D$13,0),MATCH(CONCATENATE("Classes ",Summary!I$22),DropDown!$E$5:$N$5,0))*$N$8))),(IF($N$12="Y",(0),(INDEX(DropDown!$E$6:$N$13,MATCH(Summary!$K$7,DropDown!$D$6:$D$13,0),MATCH(CONCATENATE("Classes ",Summary!I$22),DropDown!$E$5:$N$5,0))*$N$8)))))</f>
        <v/>
      </c>
      <c r="J48" s="97"/>
      <c r="K48" s="91" t="str">
        <f t="shared" si="3"/>
        <v/>
      </c>
      <c r="L48" s="98"/>
      <c r="M48" s="98"/>
      <c r="N48" s="105" t="str">
        <f t="shared" si="2"/>
        <v/>
      </c>
    </row>
    <row r="49" spans="3:14" x14ac:dyDescent="0.25">
      <c r="C49" s="84" t="str">
        <f t="shared" si="1"/>
        <v/>
      </c>
      <c r="D49" s="115" t="str">
        <f t="shared" si="0"/>
        <v/>
      </c>
      <c r="E49" s="97"/>
      <c r="F49" s="90" t="str">
        <f>IF(OR(ISNUMBER($D49)=FALSE,$D49&lt;0.02),"",IF(AND($D49&lt;1,$D49&gt;0.02),$D49*(IF($N$12="Y",(IF(MAX($D$23:$D$52)-$D49&gt;9,600,0)),(INDEX(DropDown!$E$6:$N$13,MATCH(Summary!$K$7,DropDown!$D$6:$D$13,0),MATCH(Summary!F$22,DropDown!$E$5:$N$5,0))))),(IF($N$12="Y",(IF(MAX($D$23:$D$52)-$D49&gt;9,600,0)),(INDEX(DropDown!$E$6:$N$13,MATCH(Summary!$K$7,DropDown!$D$6:$D$13,0),MATCH(Summary!F$22,DropDown!$E$5:$N$5,0)))))))</f>
        <v/>
      </c>
      <c r="G49" s="90" t="str">
        <f>IF(OR(ISNUMBER($D49)=FALSE,$D49&lt;0.02),"",IF(AND($D49&lt;1,$D49&gt;0.02),$D49*(IF($N$12="Y",(IF(MAX($D$23:$D$52)-$D49&gt;9,0,0)),(INDEX(DropDown!$E$6:$N$13,MATCH(Summary!$K$7,DropDown!$D$6:$D$13,0),MATCH(Summary!G$22,DropDown!$E$5:$N$5,0))))),(IF($N$12="Y",(IF(MAX($D$23:$D$52)-$D49&gt;9,600,0)),(INDEX(DropDown!$E$6:$N$13,MATCH(Summary!$K$7,DropDown!$D$6:$D$13,0),MATCH(Summary!G$22,DropDown!$E$5:$N$5,0)))))))</f>
        <v/>
      </c>
      <c r="H49" s="97"/>
      <c r="I49" s="90" t="str">
        <f>IF(OR(ISNUMBER($D49)=FALSE,$D49&lt;0.02),"",IF(AND($D49&lt;1,$D49&gt;0.02),$D49*(IF($N$12="Y",(0),(INDEX(DropDown!$E$6:$N$13,MATCH(Summary!$K$7,DropDown!$D$6:$D$13,0),MATCH(CONCATENATE("Classes ",Summary!I$22),DropDown!$E$5:$N$5,0))*$N$8))),(IF($N$12="Y",(0),(INDEX(DropDown!$E$6:$N$13,MATCH(Summary!$K$7,DropDown!$D$6:$D$13,0),MATCH(CONCATENATE("Classes ",Summary!I$22),DropDown!$E$5:$N$5,0))*$N$8)))))</f>
        <v/>
      </c>
      <c r="J49" s="97"/>
      <c r="K49" s="91" t="str">
        <f t="shared" si="3"/>
        <v/>
      </c>
      <c r="L49" s="98"/>
      <c r="M49" s="98"/>
      <c r="N49" s="105" t="str">
        <f t="shared" si="2"/>
        <v/>
      </c>
    </row>
    <row r="50" spans="3:14" x14ac:dyDescent="0.25">
      <c r="C50" s="84" t="str">
        <f t="shared" si="1"/>
        <v/>
      </c>
      <c r="D50" s="115" t="str">
        <f t="shared" si="0"/>
        <v/>
      </c>
      <c r="E50" s="97"/>
      <c r="F50" s="90" t="str">
        <f>IF(OR(ISNUMBER($D50)=FALSE,$D50&lt;0.02),"",IF(AND($D50&lt;1,$D50&gt;0.02),$D50*(IF($N$12="Y",(IF(MAX($D$23:$D$52)-$D50&gt;9,600,0)),(INDEX(DropDown!$E$6:$N$13,MATCH(Summary!$K$7,DropDown!$D$6:$D$13,0),MATCH(Summary!F$22,DropDown!$E$5:$N$5,0))))),(IF($N$12="Y",(IF(MAX($D$23:$D$52)-$D50&gt;9,600,0)),(INDEX(DropDown!$E$6:$N$13,MATCH(Summary!$K$7,DropDown!$D$6:$D$13,0),MATCH(Summary!F$22,DropDown!$E$5:$N$5,0)))))))</f>
        <v/>
      </c>
      <c r="G50" s="90" t="str">
        <f>IF(OR(ISNUMBER($D50)=FALSE,$D50&lt;0.02),"",IF(AND($D50&lt;1,$D50&gt;0.02),$D50*(IF($N$12="Y",(IF(MAX($D$23:$D$52)-$D50&gt;9,0,0)),(INDEX(DropDown!$E$6:$N$13,MATCH(Summary!$K$7,DropDown!$D$6:$D$13,0),MATCH(Summary!G$22,DropDown!$E$5:$N$5,0))))),(IF($N$12="Y",(IF(MAX($D$23:$D$52)-$D50&gt;9,600,0)),(INDEX(DropDown!$E$6:$N$13,MATCH(Summary!$K$7,DropDown!$D$6:$D$13,0),MATCH(Summary!G$22,DropDown!$E$5:$N$5,0)))))))</f>
        <v/>
      </c>
      <c r="H50" s="97"/>
      <c r="I50" s="90" t="str">
        <f>IF(OR(ISNUMBER($D50)=FALSE,$D50&lt;0.02),"",IF(AND($D50&lt;1,$D50&gt;0.02),$D50*(IF($N$12="Y",(0),(INDEX(DropDown!$E$6:$N$13,MATCH(Summary!$K$7,DropDown!$D$6:$D$13,0),MATCH(CONCATENATE("Classes ",Summary!I$22),DropDown!$E$5:$N$5,0))*$N$8))),(IF($N$12="Y",(0),(INDEX(DropDown!$E$6:$N$13,MATCH(Summary!$K$7,DropDown!$D$6:$D$13,0),MATCH(CONCATENATE("Classes ",Summary!I$22),DropDown!$E$5:$N$5,0))*$N$8)))))</f>
        <v/>
      </c>
      <c r="J50" s="97"/>
      <c r="K50" s="91" t="str">
        <f t="shared" si="3"/>
        <v/>
      </c>
      <c r="L50" s="98"/>
      <c r="M50" s="98"/>
      <c r="N50" s="105" t="str">
        <f t="shared" si="2"/>
        <v/>
      </c>
    </row>
    <row r="51" spans="3:14" x14ac:dyDescent="0.25">
      <c r="C51" s="84" t="str">
        <f t="shared" si="1"/>
        <v/>
      </c>
      <c r="D51" s="115" t="str">
        <f t="shared" si="0"/>
        <v/>
      </c>
      <c r="E51" s="97"/>
      <c r="F51" s="90" t="str">
        <f>IF(OR(ISNUMBER($D51)=FALSE,$D51&lt;0.02),"",IF(AND($D51&lt;1,$D51&gt;0.02),$D51*(IF($N$12="Y",(IF(MAX($D$23:$D$52)-$D51&gt;9,600,0)),(INDEX(DropDown!$E$6:$N$13,MATCH(Summary!$K$7,DropDown!$D$6:$D$13,0),MATCH(Summary!F$22,DropDown!$E$5:$N$5,0))))),(IF($N$12="Y",(IF(MAX($D$23:$D$52)-$D51&gt;9,600,0)),(INDEX(DropDown!$E$6:$N$13,MATCH(Summary!$K$7,DropDown!$D$6:$D$13,0),MATCH(Summary!F$22,DropDown!$E$5:$N$5,0)))))))</f>
        <v/>
      </c>
      <c r="G51" s="90" t="str">
        <f>IF(OR(ISNUMBER($D51)=FALSE,$D51&lt;0.02),"",IF(AND($D51&lt;1,$D51&gt;0.02),$D51*(IF($N$12="Y",(IF(MAX($D$23:$D$52)-$D51&gt;9,0,0)),(INDEX(DropDown!$E$6:$N$13,MATCH(Summary!$K$7,DropDown!$D$6:$D$13,0),MATCH(Summary!G$22,DropDown!$E$5:$N$5,0))))),(IF($N$12="Y",(IF(MAX($D$23:$D$52)-$D51&gt;9,600,0)),(INDEX(DropDown!$E$6:$N$13,MATCH(Summary!$K$7,DropDown!$D$6:$D$13,0),MATCH(Summary!G$22,DropDown!$E$5:$N$5,0)))))))</f>
        <v/>
      </c>
      <c r="H51" s="97"/>
      <c r="I51" s="90" t="str">
        <f>IF(OR(ISNUMBER($D51)=FALSE,$D51&lt;0.02),"",IF(AND($D51&lt;1,$D51&gt;0.02),$D51*(IF($N$12="Y",(0),(INDEX(DropDown!$E$6:$N$13,MATCH(Summary!$K$7,DropDown!$D$6:$D$13,0),MATCH(CONCATENATE("Classes ",Summary!I$22),DropDown!$E$5:$N$5,0))*$N$8))),(IF($N$12="Y",(0),(INDEX(DropDown!$E$6:$N$13,MATCH(Summary!$K$7,DropDown!$D$6:$D$13,0),MATCH(CONCATENATE("Classes ",Summary!I$22),DropDown!$E$5:$N$5,0))*$N$8)))))</f>
        <v/>
      </c>
      <c r="J51" s="97"/>
      <c r="K51" s="91" t="str">
        <f t="shared" si="3"/>
        <v/>
      </c>
      <c r="L51" s="98"/>
      <c r="M51" s="98"/>
      <c r="N51" s="105" t="str">
        <f t="shared" si="2"/>
        <v/>
      </c>
    </row>
    <row r="52" spans="3:14" ht="15.75" thickBot="1" x14ac:dyDescent="0.3">
      <c r="C52" s="99" t="str">
        <f t="shared" si="1"/>
        <v/>
      </c>
      <c r="D52" s="116" t="str">
        <f t="shared" si="0"/>
        <v/>
      </c>
      <c r="E52" s="100"/>
      <c r="F52" s="101" t="str">
        <f>IF(OR(ISNUMBER($D52)=FALSE,$D52&lt;0.02),"",IF(AND($D52&lt;1,$D52&gt;0.02),$D52*(IF($N$12="Y",(IF(MAX($D$23:$D$52)-$D52&gt;9,600,0)),(INDEX(DropDown!$E$6:$N$13,MATCH(Summary!$K$7,DropDown!$D$6:$D$13,0),MATCH(Summary!F$22,DropDown!$E$5:$N$5,0))))),(IF($N$12="Y",(IF(MAX($D$23:$D$52)-$D52&gt;9,600,0)),(INDEX(DropDown!$E$6:$N$13,MATCH(Summary!$K$7,DropDown!$D$6:$D$13,0),MATCH(Summary!F$22,DropDown!$E$5:$N$5,0)))))))</f>
        <v/>
      </c>
      <c r="G52" s="101" t="str">
        <f>IF(OR(ISNUMBER($D52)=FALSE,$D52&lt;0.02),"",IF(AND($D52&lt;1,$D52&gt;0.02),$D52*(IF($N$12="Y",(IF(MAX($D$23:$D$52)-$D52&gt;9,0,0)),(INDEX(DropDown!$E$6:$N$13,MATCH(Summary!$K$7,DropDown!$D$6:$D$13,0),MATCH(Summary!G$22,DropDown!$E$5:$N$5,0))))),(IF($N$12="Y",(IF(MAX($D$23:$D$52)-$D52&gt;9,600,0)),(INDEX(DropDown!$E$6:$N$13,MATCH(Summary!$K$7,DropDown!$D$6:$D$13,0),MATCH(Summary!G$22,DropDown!$E$5:$N$5,0)))))))</f>
        <v/>
      </c>
      <c r="H52" s="100"/>
      <c r="I52" s="101" t="str">
        <f>IF(OR(ISNUMBER($D52)=FALSE,$D52&lt;0.02),"",IF(AND($D52&lt;1,$D52&gt;0.02),$D52*(IF($N$12="Y",(0),(INDEX(DropDown!$E$6:$N$13,MATCH(Summary!$K$7,DropDown!$D$6:$D$13,0),MATCH(CONCATENATE("Classes ",Summary!I$22),DropDown!$E$5:$N$5,0))*$N$8))),(IF($N$12="Y",(0),(INDEX(DropDown!$E$6:$N$13,MATCH(Summary!$K$7,DropDown!$D$6:$D$13,0),MATCH(CONCATENATE("Classes ",Summary!I$22),DropDown!$E$5:$N$5,0))*$N$8)))))</f>
        <v/>
      </c>
      <c r="J52" s="100"/>
      <c r="K52" s="92" t="str">
        <f t="shared" si="3"/>
        <v/>
      </c>
      <c r="L52" s="102"/>
      <c r="M52" s="102"/>
      <c r="N52" s="106" t="str">
        <f t="shared" si="2"/>
        <v/>
      </c>
    </row>
  </sheetData>
  <dataConsolidate/>
  <mergeCells count="12">
    <mergeCell ref="E21:G21"/>
    <mergeCell ref="H21:J21"/>
    <mergeCell ref="K7:N7"/>
    <mergeCell ref="K21:K22"/>
    <mergeCell ref="N21:N22"/>
    <mergeCell ref="L21:L22"/>
    <mergeCell ref="M21:M22"/>
    <mergeCell ref="C3:N3"/>
    <mergeCell ref="C7:J7"/>
    <mergeCell ref="C4:I4"/>
    <mergeCell ref="C8:K8"/>
    <mergeCell ref="C10:K10"/>
  </mergeCells>
  <pageMargins left="0.7" right="0.7" top="0.75" bottom="0.75" header="0.3" footer="0.3"/>
  <pageSetup orientation="portrait" horizontalDpi="90" verticalDpi="9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DropDown!$D$6:$D$10</xm:f>
          </x14:formula1>
          <xm:sqref>K7:M7</xm:sqref>
        </x14:dataValidation>
        <x14:dataValidation type="date" allowBlank="1" showInputMessage="1" showErrorMessage="1">
          <x14:formula1>
            <xm:f>DropDown!$O$6</xm:f>
          </x14:formula1>
          <x14:formula2>
            <xm:f>DropDown!$O$7</xm:f>
          </x14:formula2>
          <xm:sqref>N10:N11</xm:sqref>
        </x14:dataValidation>
        <x14:dataValidation type="list" allowBlank="1" showInputMessage="1" showErrorMessage="1">
          <x14:formula1>
            <xm:f>DropDown!$P$6:$P$7</xm:f>
          </x14:formula1>
          <xm:sqref>N12:N14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P744"/>
  <sheetViews>
    <sheetView workbookViewId="0">
      <selection activeCell="E33" sqref="E33"/>
    </sheetView>
  </sheetViews>
  <sheetFormatPr defaultRowHeight="15" x14ac:dyDescent="0.25"/>
  <cols>
    <col min="4" max="4" width="38.28515625" bestFit="1" customWidth="1"/>
    <col min="10" max="10" width="10.7109375" bestFit="1" customWidth="1"/>
  </cols>
  <sheetData>
    <row r="5" spans="4:16" x14ac:dyDescent="0.25">
      <c r="E5" t="s">
        <v>128</v>
      </c>
      <c r="F5" t="s">
        <v>129</v>
      </c>
      <c r="G5" t="s">
        <v>132</v>
      </c>
      <c r="H5" t="s">
        <v>139</v>
      </c>
      <c r="I5" t="s">
        <v>140</v>
      </c>
      <c r="J5" t="s">
        <v>141</v>
      </c>
      <c r="K5" t="s">
        <v>136</v>
      </c>
      <c r="L5" t="s">
        <v>137</v>
      </c>
      <c r="M5" t="s">
        <v>138</v>
      </c>
    </row>
    <row r="6" spans="4:16" x14ac:dyDescent="0.25">
      <c r="D6" t="s">
        <v>114</v>
      </c>
      <c r="E6">
        <v>3000</v>
      </c>
      <c r="F6">
        <v>1500</v>
      </c>
      <c r="G6">
        <v>100</v>
      </c>
      <c r="H6">
        <v>0</v>
      </c>
      <c r="I6">
        <v>0</v>
      </c>
      <c r="J6">
        <v>0</v>
      </c>
      <c r="K6">
        <v>5000</v>
      </c>
      <c r="L6">
        <v>7500</v>
      </c>
      <c r="M6">
        <v>0</v>
      </c>
      <c r="O6" s="82">
        <f ca="1">TODAY()</f>
        <v>45498</v>
      </c>
      <c r="P6" t="s">
        <v>130</v>
      </c>
    </row>
    <row r="7" spans="4:16" x14ac:dyDescent="0.25">
      <c r="D7" t="s">
        <v>115</v>
      </c>
      <c r="E7">
        <v>3000</v>
      </c>
      <c r="F7">
        <v>1500</v>
      </c>
      <c r="G7">
        <v>100</v>
      </c>
      <c r="H7">
        <v>600</v>
      </c>
      <c r="I7">
        <v>660</v>
      </c>
      <c r="J7">
        <v>0</v>
      </c>
      <c r="K7">
        <v>5000</v>
      </c>
      <c r="L7">
        <v>7500</v>
      </c>
      <c r="M7">
        <v>0</v>
      </c>
      <c r="O7" s="82">
        <f ca="1">DATE(YEAR(O6)+30,MONTH(O6),DAY(O6))</f>
        <v>56455</v>
      </c>
      <c r="P7" t="s">
        <v>131</v>
      </c>
    </row>
    <row r="8" spans="4:16" x14ac:dyDescent="0.25">
      <c r="D8" t="s">
        <v>116</v>
      </c>
      <c r="E8">
        <v>3000</v>
      </c>
      <c r="F8">
        <v>1500</v>
      </c>
      <c r="G8">
        <v>300</v>
      </c>
      <c r="H8">
        <v>600</v>
      </c>
      <c r="I8">
        <v>660</v>
      </c>
      <c r="J8">
        <v>0</v>
      </c>
      <c r="K8">
        <v>5000</v>
      </c>
      <c r="L8">
        <v>7500</v>
      </c>
      <c r="M8">
        <v>0</v>
      </c>
    </row>
    <row r="9" spans="4:16" x14ac:dyDescent="0.25">
      <c r="D9" t="s">
        <v>117</v>
      </c>
      <c r="E9">
        <v>3600</v>
      </c>
      <c r="F9">
        <v>4500</v>
      </c>
      <c r="G9">
        <v>300</v>
      </c>
      <c r="H9">
        <v>900</v>
      </c>
      <c r="I9">
        <v>990</v>
      </c>
      <c r="J9">
        <v>0</v>
      </c>
      <c r="K9">
        <v>5000</v>
      </c>
      <c r="L9">
        <v>7500</v>
      </c>
      <c r="M9">
        <v>0</v>
      </c>
    </row>
    <row r="10" spans="4:16" x14ac:dyDescent="0.25">
      <c r="D10" t="s">
        <v>118</v>
      </c>
      <c r="E10">
        <v>3000</v>
      </c>
      <c r="F10">
        <v>1500</v>
      </c>
      <c r="G10">
        <v>300</v>
      </c>
      <c r="H10">
        <v>600</v>
      </c>
      <c r="I10">
        <v>660</v>
      </c>
      <c r="J10">
        <v>0</v>
      </c>
      <c r="K10">
        <v>5000</v>
      </c>
      <c r="L10">
        <v>7500</v>
      </c>
      <c r="M10">
        <v>0</v>
      </c>
    </row>
    <row r="11" spans="4:16" x14ac:dyDescent="0.25">
      <c r="J11" s="82"/>
    </row>
    <row r="12" spans="4:16" x14ac:dyDescent="0.25">
      <c r="J12" s="82"/>
    </row>
    <row r="13" spans="4:16" x14ac:dyDescent="0.25">
      <c r="J13" s="82"/>
    </row>
    <row r="14" spans="4:16" x14ac:dyDescent="0.25">
      <c r="J14" s="82"/>
    </row>
    <row r="15" spans="4:16" x14ac:dyDescent="0.25">
      <c r="J15" s="82"/>
    </row>
    <row r="16" spans="4:16" x14ac:dyDescent="0.25">
      <c r="J16" s="82"/>
    </row>
    <row r="17" spans="10:10" x14ac:dyDescent="0.25">
      <c r="J17" s="82"/>
    </row>
    <row r="18" spans="10:10" x14ac:dyDescent="0.25">
      <c r="J18" s="82"/>
    </row>
    <row r="19" spans="10:10" x14ac:dyDescent="0.25">
      <c r="J19" s="82"/>
    </row>
    <row r="20" spans="10:10" x14ac:dyDescent="0.25">
      <c r="J20" s="82"/>
    </row>
    <row r="21" spans="10:10" x14ac:dyDescent="0.25">
      <c r="J21" s="82"/>
    </row>
    <row r="22" spans="10:10" x14ac:dyDescent="0.25">
      <c r="J22" s="82"/>
    </row>
    <row r="23" spans="10:10" x14ac:dyDescent="0.25">
      <c r="J23" s="82"/>
    </row>
    <row r="24" spans="10:10" x14ac:dyDescent="0.25">
      <c r="J24" s="82"/>
    </row>
    <row r="25" spans="10:10" x14ac:dyDescent="0.25">
      <c r="J25" s="82"/>
    </row>
    <row r="26" spans="10:10" x14ac:dyDescent="0.25">
      <c r="J26" s="82"/>
    </row>
    <row r="27" spans="10:10" x14ac:dyDescent="0.25">
      <c r="J27" s="82"/>
    </row>
    <row r="28" spans="10:10" x14ac:dyDescent="0.25">
      <c r="J28" s="82"/>
    </row>
    <row r="29" spans="10:10" x14ac:dyDescent="0.25">
      <c r="J29" s="82"/>
    </row>
    <row r="30" spans="10:10" x14ac:dyDescent="0.25">
      <c r="J30" s="82"/>
    </row>
    <row r="31" spans="10:10" x14ac:dyDescent="0.25">
      <c r="J31" s="82"/>
    </row>
    <row r="32" spans="10:10" x14ac:dyDescent="0.25">
      <c r="J32" s="82"/>
    </row>
    <row r="33" spans="10:10" x14ac:dyDescent="0.25">
      <c r="J33" s="82"/>
    </row>
    <row r="34" spans="10:10" x14ac:dyDescent="0.25">
      <c r="J34" s="82"/>
    </row>
    <row r="35" spans="10:10" x14ac:dyDescent="0.25">
      <c r="J35" s="82"/>
    </row>
    <row r="36" spans="10:10" x14ac:dyDescent="0.25">
      <c r="J36" s="82"/>
    </row>
    <row r="37" spans="10:10" x14ac:dyDescent="0.25">
      <c r="J37" s="82"/>
    </row>
    <row r="38" spans="10:10" x14ac:dyDescent="0.25">
      <c r="J38" s="82"/>
    </row>
    <row r="39" spans="10:10" x14ac:dyDescent="0.25">
      <c r="J39" s="82"/>
    </row>
    <row r="40" spans="10:10" x14ac:dyDescent="0.25">
      <c r="J40" s="82"/>
    </row>
    <row r="41" spans="10:10" x14ac:dyDescent="0.25">
      <c r="J41" s="82"/>
    </row>
    <row r="42" spans="10:10" x14ac:dyDescent="0.25">
      <c r="J42" s="82"/>
    </row>
    <row r="43" spans="10:10" x14ac:dyDescent="0.25">
      <c r="J43" s="82"/>
    </row>
    <row r="44" spans="10:10" x14ac:dyDescent="0.25">
      <c r="J44" s="82"/>
    </row>
    <row r="45" spans="10:10" x14ac:dyDescent="0.25">
      <c r="J45" s="82"/>
    </row>
    <row r="46" spans="10:10" x14ac:dyDescent="0.25">
      <c r="J46" s="82"/>
    </row>
    <row r="47" spans="10:10" x14ac:dyDescent="0.25">
      <c r="J47" s="82"/>
    </row>
    <row r="48" spans="10:10" x14ac:dyDescent="0.25">
      <c r="J48" s="82"/>
    </row>
    <row r="49" spans="10:10" x14ac:dyDescent="0.25">
      <c r="J49" s="82"/>
    </row>
    <row r="50" spans="10:10" x14ac:dyDescent="0.25">
      <c r="J50" s="82"/>
    </row>
    <row r="51" spans="10:10" x14ac:dyDescent="0.25">
      <c r="J51" s="82"/>
    </row>
    <row r="52" spans="10:10" x14ac:dyDescent="0.25">
      <c r="J52" s="82"/>
    </row>
    <row r="53" spans="10:10" x14ac:dyDescent="0.25">
      <c r="J53" s="82"/>
    </row>
    <row r="54" spans="10:10" x14ac:dyDescent="0.25">
      <c r="J54" s="82"/>
    </row>
    <row r="55" spans="10:10" x14ac:dyDescent="0.25">
      <c r="J55" s="82"/>
    </row>
    <row r="56" spans="10:10" x14ac:dyDescent="0.25">
      <c r="J56" s="82"/>
    </row>
    <row r="57" spans="10:10" x14ac:dyDescent="0.25">
      <c r="J57" s="82"/>
    </row>
    <row r="58" spans="10:10" x14ac:dyDescent="0.25">
      <c r="J58" s="82"/>
    </row>
    <row r="59" spans="10:10" x14ac:dyDescent="0.25">
      <c r="J59" s="82"/>
    </row>
    <row r="60" spans="10:10" x14ac:dyDescent="0.25">
      <c r="J60" s="82"/>
    </row>
    <row r="61" spans="10:10" x14ac:dyDescent="0.25">
      <c r="J61" s="82"/>
    </row>
    <row r="62" spans="10:10" x14ac:dyDescent="0.25">
      <c r="J62" s="82"/>
    </row>
    <row r="63" spans="10:10" x14ac:dyDescent="0.25">
      <c r="J63" s="82"/>
    </row>
    <row r="64" spans="10:10" x14ac:dyDescent="0.25">
      <c r="J64" s="82"/>
    </row>
    <row r="65" spans="10:10" x14ac:dyDescent="0.25">
      <c r="J65" s="82"/>
    </row>
    <row r="66" spans="10:10" x14ac:dyDescent="0.25">
      <c r="J66" s="82"/>
    </row>
    <row r="67" spans="10:10" x14ac:dyDescent="0.25">
      <c r="J67" s="82"/>
    </row>
    <row r="68" spans="10:10" x14ac:dyDescent="0.25">
      <c r="J68" s="82"/>
    </row>
    <row r="69" spans="10:10" x14ac:dyDescent="0.25">
      <c r="J69" s="82"/>
    </row>
    <row r="70" spans="10:10" x14ac:dyDescent="0.25">
      <c r="J70" s="82"/>
    </row>
    <row r="71" spans="10:10" x14ac:dyDescent="0.25">
      <c r="J71" s="82"/>
    </row>
    <row r="72" spans="10:10" x14ac:dyDescent="0.25">
      <c r="J72" s="82"/>
    </row>
    <row r="73" spans="10:10" x14ac:dyDescent="0.25">
      <c r="J73" s="82"/>
    </row>
    <row r="74" spans="10:10" x14ac:dyDescent="0.25">
      <c r="J74" s="82"/>
    </row>
    <row r="75" spans="10:10" x14ac:dyDescent="0.25">
      <c r="J75" s="82"/>
    </row>
    <row r="76" spans="10:10" x14ac:dyDescent="0.25">
      <c r="J76" s="82"/>
    </row>
    <row r="77" spans="10:10" x14ac:dyDescent="0.25">
      <c r="J77" s="82"/>
    </row>
    <row r="78" spans="10:10" x14ac:dyDescent="0.25">
      <c r="J78" s="82"/>
    </row>
    <row r="79" spans="10:10" x14ac:dyDescent="0.25">
      <c r="J79" s="82"/>
    </row>
    <row r="80" spans="10:10" x14ac:dyDescent="0.25">
      <c r="J80" s="82"/>
    </row>
    <row r="81" spans="10:10" x14ac:dyDescent="0.25">
      <c r="J81" s="82"/>
    </row>
    <row r="82" spans="10:10" x14ac:dyDescent="0.25">
      <c r="J82" s="82"/>
    </row>
    <row r="83" spans="10:10" x14ac:dyDescent="0.25">
      <c r="J83" s="82"/>
    </row>
    <row r="84" spans="10:10" x14ac:dyDescent="0.25">
      <c r="J84" s="82"/>
    </row>
    <row r="85" spans="10:10" x14ac:dyDescent="0.25">
      <c r="J85" s="82"/>
    </row>
    <row r="86" spans="10:10" x14ac:dyDescent="0.25">
      <c r="J86" s="82"/>
    </row>
    <row r="87" spans="10:10" x14ac:dyDescent="0.25">
      <c r="J87" s="82"/>
    </row>
    <row r="88" spans="10:10" x14ac:dyDescent="0.25">
      <c r="J88" s="82"/>
    </row>
    <row r="89" spans="10:10" x14ac:dyDescent="0.25">
      <c r="J89" s="82"/>
    </row>
    <row r="90" spans="10:10" x14ac:dyDescent="0.25">
      <c r="J90" s="82"/>
    </row>
    <row r="91" spans="10:10" x14ac:dyDescent="0.25">
      <c r="J91" s="82"/>
    </row>
    <row r="92" spans="10:10" x14ac:dyDescent="0.25">
      <c r="J92" s="82"/>
    </row>
    <row r="93" spans="10:10" x14ac:dyDescent="0.25">
      <c r="J93" s="82"/>
    </row>
    <row r="94" spans="10:10" x14ac:dyDescent="0.25">
      <c r="J94" s="82"/>
    </row>
    <row r="95" spans="10:10" x14ac:dyDescent="0.25">
      <c r="J95" s="82"/>
    </row>
    <row r="96" spans="10:10" x14ac:dyDescent="0.25">
      <c r="J96" s="82"/>
    </row>
    <row r="97" spans="10:10" x14ac:dyDescent="0.25">
      <c r="J97" s="82"/>
    </row>
    <row r="98" spans="10:10" x14ac:dyDescent="0.25">
      <c r="J98" s="82"/>
    </row>
    <row r="99" spans="10:10" x14ac:dyDescent="0.25">
      <c r="J99" s="82"/>
    </row>
    <row r="100" spans="10:10" x14ac:dyDescent="0.25">
      <c r="J100" s="82"/>
    </row>
    <row r="101" spans="10:10" x14ac:dyDescent="0.25">
      <c r="J101" s="82"/>
    </row>
    <row r="102" spans="10:10" x14ac:dyDescent="0.25">
      <c r="J102" s="82"/>
    </row>
    <row r="103" spans="10:10" x14ac:dyDescent="0.25">
      <c r="J103" s="82"/>
    </row>
    <row r="104" spans="10:10" x14ac:dyDescent="0.25">
      <c r="J104" s="82"/>
    </row>
    <row r="105" spans="10:10" x14ac:dyDescent="0.25">
      <c r="J105" s="82"/>
    </row>
    <row r="106" spans="10:10" x14ac:dyDescent="0.25">
      <c r="J106" s="82"/>
    </row>
    <row r="107" spans="10:10" x14ac:dyDescent="0.25">
      <c r="J107" s="82"/>
    </row>
    <row r="108" spans="10:10" x14ac:dyDescent="0.25">
      <c r="J108" s="82"/>
    </row>
    <row r="109" spans="10:10" x14ac:dyDescent="0.25">
      <c r="J109" s="82"/>
    </row>
    <row r="110" spans="10:10" x14ac:dyDescent="0.25">
      <c r="J110" s="82"/>
    </row>
    <row r="111" spans="10:10" x14ac:dyDescent="0.25">
      <c r="J111" s="82"/>
    </row>
    <row r="112" spans="10:10" x14ac:dyDescent="0.25">
      <c r="J112" s="82"/>
    </row>
    <row r="113" spans="10:10" x14ac:dyDescent="0.25">
      <c r="J113" s="82"/>
    </row>
    <row r="114" spans="10:10" x14ac:dyDescent="0.25">
      <c r="J114" s="82"/>
    </row>
    <row r="115" spans="10:10" x14ac:dyDescent="0.25">
      <c r="J115" s="82"/>
    </row>
    <row r="116" spans="10:10" x14ac:dyDescent="0.25">
      <c r="J116" s="82"/>
    </row>
    <row r="117" spans="10:10" x14ac:dyDescent="0.25">
      <c r="J117" s="82"/>
    </row>
    <row r="118" spans="10:10" x14ac:dyDescent="0.25">
      <c r="J118" s="82"/>
    </row>
    <row r="119" spans="10:10" x14ac:dyDescent="0.25">
      <c r="J119" s="82"/>
    </row>
    <row r="120" spans="10:10" x14ac:dyDescent="0.25">
      <c r="J120" s="82"/>
    </row>
    <row r="121" spans="10:10" x14ac:dyDescent="0.25">
      <c r="J121" s="82"/>
    </row>
    <row r="122" spans="10:10" x14ac:dyDescent="0.25">
      <c r="J122" s="82"/>
    </row>
    <row r="123" spans="10:10" x14ac:dyDescent="0.25">
      <c r="J123" s="82"/>
    </row>
    <row r="124" spans="10:10" x14ac:dyDescent="0.25">
      <c r="J124" s="82"/>
    </row>
    <row r="125" spans="10:10" x14ac:dyDescent="0.25">
      <c r="J125" s="82"/>
    </row>
    <row r="126" spans="10:10" x14ac:dyDescent="0.25">
      <c r="J126" s="82"/>
    </row>
    <row r="127" spans="10:10" x14ac:dyDescent="0.25">
      <c r="J127" s="82"/>
    </row>
    <row r="128" spans="10:10" x14ac:dyDescent="0.25">
      <c r="J128" s="82"/>
    </row>
    <row r="129" spans="10:10" x14ac:dyDescent="0.25">
      <c r="J129" s="82"/>
    </row>
    <row r="130" spans="10:10" x14ac:dyDescent="0.25">
      <c r="J130" s="82"/>
    </row>
    <row r="131" spans="10:10" x14ac:dyDescent="0.25">
      <c r="J131" s="82"/>
    </row>
    <row r="132" spans="10:10" x14ac:dyDescent="0.25">
      <c r="J132" s="82"/>
    </row>
    <row r="133" spans="10:10" x14ac:dyDescent="0.25">
      <c r="J133" s="82"/>
    </row>
    <row r="134" spans="10:10" x14ac:dyDescent="0.25">
      <c r="J134" s="82"/>
    </row>
    <row r="135" spans="10:10" x14ac:dyDescent="0.25">
      <c r="J135" s="82"/>
    </row>
    <row r="136" spans="10:10" x14ac:dyDescent="0.25">
      <c r="J136" s="82"/>
    </row>
    <row r="137" spans="10:10" x14ac:dyDescent="0.25">
      <c r="J137" s="82"/>
    </row>
    <row r="138" spans="10:10" x14ac:dyDescent="0.25">
      <c r="J138" s="82"/>
    </row>
    <row r="139" spans="10:10" x14ac:dyDescent="0.25">
      <c r="J139" s="82"/>
    </row>
    <row r="140" spans="10:10" x14ac:dyDescent="0.25">
      <c r="J140" s="82"/>
    </row>
    <row r="141" spans="10:10" x14ac:dyDescent="0.25">
      <c r="J141" s="82"/>
    </row>
    <row r="142" spans="10:10" x14ac:dyDescent="0.25">
      <c r="J142" s="82"/>
    </row>
    <row r="143" spans="10:10" x14ac:dyDescent="0.25">
      <c r="J143" s="82"/>
    </row>
    <row r="144" spans="10:10" x14ac:dyDescent="0.25">
      <c r="J144" s="82"/>
    </row>
    <row r="145" spans="10:10" x14ac:dyDescent="0.25">
      <c r="J145" s="82"/>
    </row>
    <row r="146" spans="10:10" x14ac:dyDescent="0.25">
      <c r="J146" s="82"/>
    </row>
    <row r="147" spans="10:10" x14ac:dyDescent="0.25">
      <c r="J147" s="82"/>
    </row>
    <row r="148" spans="10:10" x14ac:dyDescent="0.25">
      <c r="J148" s="82"/>
    </row>
    <row r="149" spans="10:10" x14ac:dyDescent="0.25">
      <c r="J149" s="82"/>
    </row>
    <row r="150" spans="10:10" x14ac:dyDescent="0.25">
      <c r="J150" s="82"/>
    </row>
    <row r="151" spans="10:10" x14ac:dyDescent="0.25">
      <c r="J151" s="82"/>
    </row>
    <row r="152" spans="10:10" x14ac:dyDescent="0.25">
      <c r="J152" s="82"/>
    </row>
    <row r="153" spans="10:10" x14ac:dyDescent="0.25">
      <c r="J153" s="82"/>
    </row>
    <row r="154" spans="10:10" x14ac:dyDescent="0.25">
      <c r="J154" s="82"/>
    </row>
    <row r="155" spans="10:10" x14ac:dyDescent="0.25">
      <c r="J155" s="82"/>
    </row>
    <row r="156" spans="10:10" x14ac:dyDescent="0.25">
      <c r="J156" s="82"/>
    </row>
    <row r="157" spans="10:10" x14ac:dyDescent="0.25">
      <c r="J157" s="82"/>
    </row>
    <row r="158" spans="10:10" x14ac:dyDescent="0.25">
      <c r="J158" s="82"/>
    </row>
    <row r="159" spans="10:10" x14ac:dyDescent="0.25">
      <c r="J159" s="82"/>
    </row>
    <row r="160" spans="10:10" x14ac:dyDescent="0.25">
      <c r="J160" s="82"/>
    </row>
    <row r="161" spans="10:10" x14ac:dyDescent="0.25">
      <c r="J161" s="82"/>
    </row>
    <row r="162" spans="10:10" x14ac:dyDescent="0.25">
      <c r="J162" s="82"/>
    </row>
    <row r="163" spans="10:10" x14ac:dyDescent="0.25">
      <c r="J163" s="82"/>
    </row>
    <row r="164" spans="10:10" x14ac:dyDescent="0.25">
      <c r="J164" s="82"/>
    </row>
    <row r="165" spans="10:10" x14ac:dyDescent="0.25">
      <c r="J165" s="82"/>
    </row>
    <row r="166" spans="10:10" x14ac:dyDescent="0.25">
      <c r="J166" s="82"/>
    </row>
    <row r="167" spans="10:10" x14ac:dyDescent="0.25">
      <c r="J167" s="82"/>
    </row>
    <row r="168" spans="10:10" x14ac:dyDescent="0.25">
      <c r="J168" s="82"/>
    </row>
    <row r="169" spans="10:10" x14ac:dyDescent="0.25">
      <c r="J169" s="82"/>
    </row>
    <row r="170" spans="10:10" x14ac:dyDescent="0.25">
      <c r="J170" s="82"/>
    </row>
    <row r="171" spans="10:10" x14ac:dyDescent="0.25">
      <c r="J171" s="82"/>
    </row>
    <row r="172" spans="10:10" x14ac:dyDescent="0.25">
      <c r="J172" s="82"/>
    </row>
    <row r="173" spans="10:10" x14ac:dyDescent="0.25">
      <c r="J173" s="82"/>
    </row>
    <row r="174" spans="10:10" x14ac:dyDescent="0.25">
      <c r="J174" s="82"/>
    </row>
    <row r="175" spans="10:10" x14ac:dyDescent="0.25">
      <c r="J175" s="82"/>
    </row>
    <row r="176" spans="10:10" x14ac:dyDescent="0.25">
      <c r="J176" s="82"/>
    </row>
    <row r="177" spans="10:10" x14ac:dyDescent="0.25">
      <c r="J177" s="82"/>
    </row>
    <row r="178" spans="10:10" x14ac:dyDescent="0.25">
      <c r="J178" s="82"/>
    </row>
    <row r="179" spans="10:10" x14ac:dyDescent="0.25">
      <c r="J179" s="82"/>
    </row>
    <row r="180" spans="10:10" x14ac:dyDescent="0.25">
      <c r="J180" s="82"/>
    </row>
    <row r="181" spans="10:10" x14ac:dyDescent="0.25">
      <c r="J181" s="82"/>
    </row>
    <row r="182" spans="10:10" x14ac:dyDescent="0.25">
      <c r="J182" s="82"/>
    </row>
    <row r="183" spans="10:10" x14ac:dyDescent="0.25">
      <c r="J183" s="82"/>
    </row>
    <row r="184" spans="10:10" x14ac:dyDescent="0.25">
      <c r="J184" s="82"/>
    </row>
    <row r="185" spans="10:10" x14ac:dyDescent="0.25">
      <c r="J185" s="82"/>
    </row>
    <row r="186" spans="10:10" x14ac:dyDescent="0.25">
      <c r="J186" s="82"/>
    </row>
    <row r="187" spans="10:10" x14ac:dyDescent="0.25">
      <c r="J187" s="82"/>
    </row>
    <row r="188" spans="10:10" x14ac:dyDescent="0.25">
      <c r="J188" s="82"/>
    </row>
    <row r="189" spans="10:10" x14ac:dyDescent="0.25">
      <c r="J189" s="82"/>
    </row>
    <row r="190" spans="10:10" x14ac:dyDescent="0.25">
      <c r="J190" s="82"/>
    </row>
    <row r="191" spans="10:10" x14ac:dyDescent="0.25">
      <c r="J191" s="82"/>
    </row>
    <row r="192" spans="10:10" x14ac:dyDescent="0.25">
      <c r="J192" s="82"/>
    </row>
    <row r="193" spans="10:10" x14ac:dyDescent="0.25">
      <c r="J193" s="82"/>
    </row>
    <row r="194" spans="10:10" x14ac:dyDescent="0.25">
      <c r="J194" s="82"/>
    </row>
    <row r="195" spans="10:10" x14ac:dyDescent="0.25">
      <c r="J195" s="82"/>
    </row>
    <row r="196" spans="10:10" x14ac:dyDescent="0.25">
      <c r="J196" s="82"/>
    </row>
    <row r="197" spans="10:10" x14ac:dyDescent="0.25">
      <c r="J197" s="82"/>
    </row>
    <row r="198" spans="10:10" x14ac:dyDescent="0.25">
      <c r="J198" s="82"/>
    </row>
    <row r="199" spans="10:10" x14ac:dyDescent="0.25">
      <c r="J199" s="82"/>
    </row>
    <row r="200" spans="10:10" x14ac:dyDescent="0.25">
      <c r="J200" s="82"/>
    </row>
    <row r="201" spans="10:10" x14ac:dyDescent="0.25">
      <c r="J201" s="82"/>
    </row>
    <row r="202" spans="10:10" x14ac:dyDescent="0.25">
      <c r="J202" s="82"/>
    </row>
    <row r="203" spans="10:10" x14ac:dyDescent="0.25">
      <c r="J203" s="82"/>
    </row>
    <row r="204" spans="10:10" x14ac:dyDescent="0.25">
      <c r="J204" s="82"/>
    </row>
    <row r="205" spans="10:10" x14ac:dyDescent="0.25">
      <c r="J205" s="82"/>
    </row>
    <row r="206" spans="10:10" x14ac:dyDescent="0.25">
      <c r="J206" s="82"/>
    </row>
    <row r="207" spans="10:10" x14ac:dyDescent="0.25">
      <c r="J207" s="82"/>
    </row>
    <row r="208" spans="10:10" x14ac:dyDescent="0.25">
      <c r="J208" s="82"/>
    </row>
    <row r="209" spans="10:10" x14ac:dyDescent="0.25">
      <c r="J209" s="82"/>
    </row>
    <row r="210" spans="10:10" x14ac:dyDescent="0.25">
      <c r="J210" s="82"/>
    </row>
    <row r="211" spans="10:10" x14ac:dyDescent="0.25">
      <c r="J211" s="82"/>
    </row>
    <row r="212" spans="10:10" x14ac:dyDescent="0.25">
      <c r="J212" s="82"/>
    </row>
    <row r="213" spans="10:10" x14ac:dyDescent="0.25">
      <c r="J213" s="82"/>
    </row>
    <row r="214" spans="10:10" x14ac:dyDescent="0.25">
      <c r="J214" s="82"/>
    </row>
    <row r="215" spans="10:10" x14ac:dyDescent="0.25">
      <c r="J215" s="82"/>
    </row>
    <row r="216" spans="10:10" x14ac:dyDescent="0.25">
      <c r="J216" s="82"/>
    </row>
    <row r="217" spans="10:10" x14ac:dyDescent="0.25">
      <c r="J217" s="82"/>
    </row>
    <row r="218" spans="10:10" x14ac:dyDescent="0.25">
      <c r="J218" s="82"/>
    </row>
    <row r="219" spans="10:10" x14ac:dyDescent="0.25">
      <c r="J219" s="82"/>
    </row>
    <row r="220" spans="10:10" x14ac:dyDescent="0.25">
      <c r="J220" s="82"/>
    </row>
    <row r="221" spans="10:10" x14ac:dyDescent="0.25">
      <c r="J221" s="82"/>
    </row>
    <row r="222" spans="10:10" x14ac:dyDescent="0.25">
      <c r="J222" s="82"/>
    </row>
    <row r="223" spans="10:10" x14ac:dyDescent="0.25">
      <c r="J223" s="82"/>
    </row>
    <row r="224" spans="10:10" x14ac:dyDescent="0.25">
      <c r="J224" s="82"/>
    </row>
    <row r="225" spans="10:10" x14ac:dyDescent="0.25">
      <c r="J225" s="82"/>
    </row>
    <row r="226" spans="10:10" x14ac:dyDescent="0.25">
      <c r="J226" s="82"/>
    </row>
    <row r="227" spans="10:10" x14ac:dyDescent="0.25">
      <c r="J227" s="82"/>
    </row>
    <row r="228" spans="10:10" x14ac:dyDescent="0.25">
      <c r="J228" s="82"/>
    </row>
    <row r="229" spans="10:10" x14ac:dyDescent="0.25">
      <c r="J229" s="82"/>
    </row>
    <row r="230" spans="10:10" x14ac:dyDescent="0.25">
      <c r="J230" s="82"/>
    </row>
    <row r="231" spans="10:10" x14ac:dyDescent="0.25">
      <c r="J231" s="82"/>
    </row>
    <row r="232" spans="10:10" x14ac:dyDescent="0.25">
      <c r="J232" s="82"/>
    </row>
    <row r="233" spans="10:10" x14ac:dyDescent="0.25">
      <c r="J233" s="82"/>
    </row>
    <row r="234" spans="10:10" x14ac:dyDescent="0.25">
      <c r="J234" s="82"/>
    </row>
    <row r="235" spans="10:10" x14ac:dyDescent="0.25">
      <c r="J235" s="82"/>
    </row>
    <row r="236" spans="10:10" x14ac:dyDescent="0.25">
      <c r="J236" s="82"/>
    </row>
    <row r="237" spans="10:10" x14ac:dyDescent="0.25">
      <c r="J237" s="82"/>
    </row>
    <row r="238" spans="10:10" x14ac:dyDescent="0.25">
      <c r="J238" s="82"/>
    </row>
    <row r="239" spans="10:10" x14ac:dyDescent="0.25">
      <c r="J239" s="82"/>
    </row>
    <row r="240" spans="10:10" x14ac:dyDescent="0.25">
      <c r="J240" s="82"/>
    </row>
    <row r="241" spans="10:10" x14ac:dyDescent="0.25">
      <c r="J241" s="82"/>
    </row>
    <row r="242" spans="10:10" x14ac:dyDescent="0.25">
      <c r="J242" s="82"/>
    </row>
    <row r="243" spans="10:10" x14ac:dyDescent="0.25">
      <c r="J243" s="82"/>
    </row>
    <row r="244" spans="10:10" x14ac:dyDescent="0.25">
      <c r="J244" s="82"/>
    </row>
    <row r="245" spans="10:10" x14ac:dyDescent="0.25">
      <c r="J245" s="82"/>
    </row>
    <row r="246" spans="10:10" x14ac:dyDescent="0.25">
      <c r="J246" s="82"/>
    </row>
    <row r="247" spans="10:10" x14ac:dyDescent="0.25">
      <c r="J247" s="82"/>
    </row>
    <row r="248" spans="10:10" x14ac:dyDescent="0.25">
      <c r="J248" s="82"/>
    </row>
    <row r="249" spans="10:10" x14ac:dyDescent="0.25">
      <c r="J249" s="82"/>
    </row>
    <row r="250" spans="10:10" x14ac:dyDescent="0.25">
      <c r="J250" s="82"/>
    </row>
    <row r="251" spans="10:10" x14ac:dyDescent="0.25">
      <c r="J251" s="82"/>
    </row>
    <row r="252" spans="10:10" x14ac:dyDescent="0.25">
      <c r="J252" s="82"/>
    </row>
    <row r="253" spans="10:10" x14ac:dyDescent="0.25">
      <c r="J253" s="82"/>
    </row>
    <row r="254" spans="10:10" x14ac:dyDescent="0.25">
      <c r="J254" s="82"/>
    </row>
    <row r="255" spans="10:10" x14ac:dyDescent="0.25">
      <c r="J255" s="82"/>
    </row>
    <row r="256" spans="10:10" x14ac:dyDescent="0.25">
      <c r="J256" s="82"/>
    </row>
    <row r="257" spans="10:10" x14ac:dyDescent="0.25">
      <c r="J257" s="82"/>
    </row>
    <row r="258" spans="10:10" x14ac:dyDescent="0.25">
      <c r="J258" s="82"/>
    </row>
    <row r="259" spans="10:10" x14ac:dyDescent="0.25">
      <c r="J259" s="82"/>
    </row>
    <row r="260" spans="10:10" x14ac:dyDescent="0.25">
      <c r="J260" s="82"/>
    </row>
    <row r="261" spans="10:10" x14ac:dyDescent="0.25">
      <c r="J261" s="82"/>
    </row>
    <row r="262" spans="10:10" x14ac:dyDescent="0.25">
      <c r="J262" s="82"/>
    </row>
    <row r="263" spans="10:10" x14ac:dyDescent="0.25">
      <c r="J263" s="82"/>
    </row>
    <row r="264" spans="10:10" x14ac:dyDescent="0.25">
      <c r="J264" s="82"/>
    </row>
    <row r="265" spans="10:10" x14ac:dyDescent="0.25">
      <c r="J265" s="82"/>
    </row>
    <row r="266" spans="10:10" x14ac:dyDescent="0.25">
      <c r="J266" s="82"/>
    </row>
    <row r="267" spans="10:10" x14ac:dyDescent="0.25">
      <c r="J267" s="82"/>
    </row>
    <row r="268" spans="10:10" x14ac:dyDescent="0.25">
      <c r="J268" s="82"/>
    </row>
    <row r="269" spans="10:10" x14ac:dyDescent="0.25">
      <c r="J269" s="82"/>
    </row>
    <row r="270" spans="10:10" x14ac:dyDescent="0.25">
      <c r="J270" s="82"/>
    </row>
    <row r="271" spans="10:10" x14ac:dyDescent="0.25">
      <c r="J271" s="82"/>
    </row>
    <row r="272" spans="10:10" x14ac:dyDescent="0.25">
      <c r="J272" s="82"/>
    </row>
    <row r="273" spans="10:10" x14ac:dyDescent="0.25">
      <c r="J273" s="82"/>
    </row>
    <row r="274" spans="10:10" x14ac:dyDescent="0.25">
      <c r="J274" s="82"/>
    </row>
    <row r="275" spans="10:10" x14ac:dyDescent="0.25">
      <c r="J275" s="82"/>
    </row>
    <row r="276" spans="10:10" x14ac:dyDescent="0.25">
      <c r="J276" s="82"/>
    </row>
    <row r="277" spans="10:10" x14ac:dyDescent="0.25">
      <c r="J277" s="82"/>
    </row>
    <row r="278" spans="10:10" x14ac:dyDescent="0.25">
      <c r="J278" s="82"/>
    </row>
    <row r="279" spans="10:10" x14ac:dyDescent="0.25">
      <c r="J279" s="82"/>
    </row>
    <row r="280" spans="10:10" x14ac:dyDescent="0.25">
      <c r="J280" s="82"/>
    </row>
    <row r="281" spans="10:10" x14ac:dyDescent="0.25">
      <c r="J281" s="82"/>
    </row>
    <row r="282" spans="10:10" x14ac:dyDescent="0.25">
      <c r="J282" s="82"/>
    </row>
    <row r="283" spans="10:10" x14ac:dyDescent="0.25">
      <c r="J283" s="82"/>
    </row>
    <row r="284" spans="10:10" x14ac:dyDescent="0.25">
      <c r="J284" s="82"/>
    </row>
    <row r="285" spans="10:10" x14ac:dyDescent="0.25">
      <c r="J285" s="82"/>
    </row>
    <row r="286" spans="10:10" x14ac:dyDescent="0.25">
      <c r="J286" s="82"/>
    </row>
    <row r="287" spans="10:10" x14ac:dyDescent="0.25">
      <c r="J287" s="82"/>
    </row>
    <row r="288" spans="10:10" x14ac:dyDescent="0.25">
      <c r="J288" s="82"/>
    </row>
    <row r="289" spans="10:10" x14ac:dyDescent="0.25">
      <c r="J289" s="82"/>
    </row>
    <row r="290" spans="10:10" x14ac:dyDescent="0.25">
      <c r="J290" s="82"/>
    </row>
    <row r="291" spans="10:10" x14ac:dyDescent="0.25">
      <c r="J291" s="82"/>
    </row>
    <row r="292" spans="10:10" x14ac:dyDescent="0.25">
      <c r="J292" s="82"/>
    </row>
    <row r="293" spans="10:10" x14ac:dyDescent="0.25">
      <c r="J293" s="82"/>
    </row>
    <row r="294" spans="10:10" x14ac:dyDescent="0.25">
      <c r="J294" s="82"/>
    </row>
    <row r="295" spans="10:10" x14ac:dyDescent="0.25">
      <c r="J295" s="82"/>
    </row>
    <row r="296" spans="10:10" x14ac:dyDescent="0.25">
      <c r="J296" s="82"/>
    </row>
    <row r="297" spans="10:10" x14ac:dyDescent="0.25">
      <c r="J297" s="82"/>
    </row>
    <row r="298" spans="10:10" x14ac:dyDescent="0.25">
      <c r="J298" s="82"/>
    </row>
    <row r="299" spans="10:10" x14ac:dyDescent="0.25">
      <c r="J299" s="82"/>
    </row>
    <row r="300" spans="10:10" x14ac:dyDescent="0.25">
      <c r="J300" s="82"/>
    </row>
    <row r="301" spans="10:10" x14ac:dyDescent="0.25">
      <c r="J301" s="82"/>
    </row>
    <row r="302" spans="10:10" x14ac:dyDescent="0.25">
      <c r="J302" s="82"/>
    </row>
    <row r="303" spans="10:10" x14ac:dyDescent="0.25">
      <c r="J303" s="82"/>
    </row>
    <row r="304" spans="10:10" x14ac:dyDescent="0.25">
      <c r="J304" s="82"/>
    </row>
    <row r="305" spans="10:10" x14ac:dyDescent="0.25">
      <c r="J305" s="82"/>
    </row>
    <row r="306" spans="10:10" x14ac:dyDescent="0.25">
      <c r="J306" s="82"/>
    </row>
    <row r="307" spans="10:10" x14ac:dyDescent="0.25">
      <c r="J307" s="82"/>
    </row>
    <row r="308" spans="10:10" x14ac:dyDescent="0.25">
      <c r="J308" s="82"/>
    </row>
    <row r="309" spans="10:10" x14ac:dyDescent="0.25">
      <c r="J309" s="82"/>
    </row>
    <row r="310" spans="10:10" x14ac:dyDescent="0.25">
      <c r="J310" s="82"/>
    </row>
    <row r="311" spans="10:10" x14ac:dyDescent="0.25">
      <c r="J311" s="82"/>
    </row>
    <row r="312" spans="10:10" x14ac:dyDescent="0.25">
      <c r="J312" s="82"/>
    </row>
    <row r="313" spans="10:10" x14ac:dyDescent="0.25">
      <c r="J313" s="82"/>
    </row>
    <row r="314" spans="10:10" x14ac:dyDescent="0.25">
      <c r="J314" s="82"/>
    </row>
    <row r="315" spans="10:10" x14ac:dyDescent="0.25">
      <c r="J315" s="82"/>
    </row>
    <row r="316" spans="10:10" x14ac:dyDescent="0.25">
      <c r="J316" s="82"/>
    </row>
    <row r="317" spans="10:10" x14ac:dyDescent="0.25">
      <c r="J317" s="82"/>
    </row>
    <row r="318" spans="10:10" x14ac:dyDescent="0.25">
      <c r="J318" s="82"/>
    </row>
    <row r="319" spans="10:10" x14ac:dyDescent="0.25">
      <c r="J319" s="82"/>
    </row>
    <row r="320" spans="10:10" x14ac:dyDescent="0.25">
      <c r="J320" s="82"/>
    </row>
    <row r="321" spans="10:10" x14ac:dyDescent="0.25">
      <c r="J321" s="82"/>
    </row>
    <row r="322" spans="10:10" x14ac:dyDescent="0.25">
      <c r="J322" s="82"/>
    </row>
    <row r="323" spans="10:10" x14ac:dyDescent="0.25">
      <c r="J323" s="82"/>
    </row>
    <row r="324" spans="10:10" x14ac:dyDescent="0.25">
      <c r="J324" s="82"/>
    </row>
    <row r="325" spans="10:10" x14ac:dyDescent="0.25">
      <c r="J325" s="82"/>
    </row>
    <row r="326" spans="10:10" x14ac:dyDescent="0.25">
      <c r="J326" s="82"/>
    </row>
    <row r="327" spans="10:10" x14ac:dyDescent="0.25">
      <c r="J327" s="82"/>
    </row>
    <row r="328" spans="10:10" x14ac:dyDescent="0.25">
      <c r="J328" s="82"/>
    </row>
    <row r="329" spans="10:10" x14ac:dyDescent="0.25">
      <c r="J329" s="82"/>
    </row>
    <row r="330" spans="10:10" x14ac:dyDescent="0.25">
      <c r="J330" s="82"/>
    </row>
    <row r="331" spans="10:10" x14ac:dyDescent="0.25">
      <c r="J331" s="82"/>
    </row>
    <row r="332" spans="10:10" x14ac:dyDescent="0.25">
      <c r="J332" s="82"/>
    </row>
    <row r="333" spans="10:10" x14ac:dyDescent="0.25">
      <c r="J333" s="82"/>
    </row>
    <row r="334" spans="10:10" x14ac:dyDescent="0.25">
      <c r="J334" s="82"/>
    </row>
    <row r="335" spans="10:10" x14ac:dyDescent="0.25">
      <c r="J335" s="82"/>
    </row>
    <row r="336" spans="10:10" x14ac:dyDescent="0.25">
      <c r="J336" s="82"/>
    </row>
    <row r="337" spans="10:10" x14ac:dyDescent="0.25">
      <c r="J337" s="82"/>
    </row>
    <row r="338" spans="10:10" x14ac:dyDescent="0.25">
      <c r="J338" s="82"/>
    </row>
    <row r="339" spans="10:10" x14ac:dyDescent="0.25">
      <c r="J339" s="82"/>
    </row>
    <row r="340" spans="10:10" x14ac:dyDescent="0.25">
      <c r="J340" s="82"/>
    </row>
    <row r="341" spans="10:10" x14ac:dyDescent="0.25">
      <c r="J341" s="82"/>
    </row>
    <row r="342" spans="10:10" x14ac:dyDescent="0.25">
      <c r="J342" s="82"/>
    </row>
    <row r="343" spans="10:10" x14ac:dyDescent="0.25">
      <c r="J343" s="82"/>
    </row>
    <row r="344" spans="10:10" x14ac:dyDescent="0.25">
      <c r="J344" s="82"/>
    </row>
    <row r="345" spans="10:10" x14ac:dyDescent="0.25">
      <c r="J345" s="82"/>
    </row>
    <row r="346" spans="10:10" x14ac:dyDescent="0.25">
      <c r="J346" s="82"/>
    </row>
    <row r="347" spans="10:10" x14ac:dyDescent="0.25">
      <c r="J347" s="82"/>
    </row>
    <row r="348" spans="10:10" x14ac:dyDescent="0.25">
      <c r="J348" s="82"/>
    </row>
    <row r="349" spans="10:10" x14ac:dyDescent="0.25">
      <c r="J349" s="82"/>
    </row>
    <row r="350" spans="10:10" x14ac:dyDescent="0.25">
      <c r="J350" s="82"/>
    </row>
    <row r="351" spans="10:10" x14ac:dyDescent="0.25">
      <c r="J351" s="82"/>
    </row>
    <row r="352" spans="10:10" x14ac:dyDescent="0.25">
      <c r="J352" s="82"/>
    </row>
    <row r="353" spans="10:10" x14ac:dyDescent="0.25">
      <c r="J353" s="82"/>
    </row>
    <row r="354" spans="10:10" x14ac:dyDescent="0.25">
      <c r="J354" s="82"/>
    </row>
    <row r="355" spans="10:10" x14ac:dyDescent="0.25">
      <c r="J355" s="82"/>
    </row>
    <row r="356" spans="10:10" x14ac:dyDescent="0.25">
      <c r="J356" s="82"/>
    </row>
    <row r="357" spans="10:10" x14ac:dyDescent="0.25">
      <c r="J357" s="82"/>
    </row>
    <row r="358" spans="10:10" x14ac:dyDescent="0.25">
      <c r="J358" s="82"/>
    </row>
    <row r="359" spans="10:10" x14ac:dyDescent="0.25">
      <c r="J359" s="82"/>
    </row>
    <row r="360" spans="10:10" x14ac:dyDescent="0.25">
      <c r="J360" s="82"/>
    </row>
    <row r="361" spans="10:10" x14ac:dyDescent="0.25">
      <c r="J361" s="82"/>
    </row>
    <row r="362" spans="10:10" x14ac:dyDescent="0.25">
      <c r="J362" s="82"/>
    </row>
    <row r="363" spans="10:10" x14ac:dyDescent="0.25">
      <c r="J363" s="82"/>
    </row>
    <row r="364" spans="10:10" x14ac:dyDescent="0.25">
      <c r="J364" s="82"/>
    </row>
    <row r="365" spans="10:10" x14ac:dyDescent="0.25">
      <c r="J365" s="82"/>
    </row>
    <row r="366" spans="10:10" x14ac:dyDescent="0.25">
      <c r="J366" s="82"/>
    </row>
    <row r="367" spans="10:10" x14ac:dyDescent="0.25">
      <c r="J367" s="82"/>
    </row>
    <row r="368" spans="10:10" x14ac:dyDescent="0.25">
      <c r="J368" s="82"/>
    </row>
    <row r="369" spans="10:10" x14ac:dyDescent="0.25">
      <c r="J369" s="82"/>
    </row>
    <row r="370" spans="10:10" x14ac:dyDescent="0.25">
      <c r="J370" s="82"/>
    </row>
    <row r="371" spans="10:10" x14ac:dyDescent="0.25">
      <c r="J371" s="82"/>
    </row>
    <row r="372" spans="10:10" x14ac:dyDescent="0.25">
      <c r="J372" s="82"/>
    </row>
    <row r="373" spans="10:10" x14ac:dyDescent="0.25">
      <c r="J373" s="82"/>
    </row>
    <row r="374" spans="10:10" x14ac:dyDescent="0.25">
      <c r="J374" s="82"/>
    </row>
    <row r="375" spans="10:10" x14ac:dyDescent="0.25">
      <c r="J375" s="82"/>
    </row>
    <row r="376" spans="10:10" x14ac:dyDescent="0.25">
      <c r="J376" s="82"/>
    </row>
    <row r="377" spans="10:10" x14ac:dyDescent="0.25">
      <c r="J377" s="82"/>
    </row>
    <row r="378" spans="10:10" x14ac:dyDescent="0.25">
      <c r="J378" s="82"/>
    </row>
    <row r="379" spans="10:10" x14ac:dyDescent="0.25">
      <c r="J379" s="82"/>
    </row>
    <row r="380" spans="10:10" x14ac:dyDescent="0.25">
      <c r="J380" s="82"/>
    </row>
    <row r="381" spans="10:10" x14ac:dyDescent="0.25">
      <c r="J381" s="82"/>
    </row>
    <row r="382" spans="10:10" x14ac:dyDescent="0.25">
      <c r="J382" s="82"/>
    </row>
    <row r="383" spans="10:10" x14ac:dyDescent="0.25">
      <c r="J383" s="82"/>
    </row>
    <row r="384" spans="10:10" x14ac:dyDescent="0.25">
      <c r="J384" s="82"/>
    </row>
    <row r="385" spans="10:10" x14ac:dyDescent="0.25">
      <c r="J385" s="82"/>
    </row>
    <row r="386" spans="10:10" x14ac:dyDescent="0.25">
      <c r="J386" s="82"/>
    </row>
    <row r="387" spans="10:10" x14ac:dyDescent="0.25">
      <c r="J387" s="82"/>
    </row>
    <row r="388" spans="10:10" x14ac:dyDescent="0.25">
      <c r="J388" s="82"/>
    </row>
    <row r="389" spans="10:10" x14ac:dyDescent="0.25">
      <c r="J389" s="82"/>
    </row>
    <row r="390" spans="10:10" x14ac:dyDescent="0.25">
      <c r="J390" s="82"/>
    </row>
    <row r="391" spans="10:10" x14ac:dyDescent="0.25">
      <c r="J391" s="82"/>
    </row>
    <row r="392" spans="10:10" x14ac:dyDescent="0.25">
      <c r="J392" s="82"/>
    </row>
    <row r="393" spans="10:10" x14ac:dyDescent="0.25">
      <c r="J393" s="82"/>
    </row>
    <row r="394" spans="10:10" x14ac:dyDescent="0.25">
      <c r="J394" s="82"/>
    </row>
    <row r="395" spans="10:10" x14ac:dyDescent="0.25">
      <c r="J395" s="82"/>
    </row>
    <row r="396" spans="10:10" x14ac:dyDescent="0.25">
      <c r="J396" s="82"/>
    </row>
    <row r="397" spans="10:10" x14ac:dyDescent="0.25">
      <c r="J397" s="82"/>
    </row>
    <row r="398" spans="10:10" x14ac:dyDescent="0.25">
      <c r="J398" s="82"/>
    </row>
    <row r="399" spans="10:10" x14ac:dyDescent="0.25">
      <c r="J399" s="82"/>
    </row>
    <row r="400" spans="10:10" x14ac:dyDescent="0.25">
      <c r="J400" s="82"/>
    </row>
    <row r="401" spans="10:10" x14ac:dyDescent="0.25">
      <c r="J401" s="82"/>
    </row>
    <row r="402" spans="10:10" x14ac:dyDescent="0.25">
      <c r="J402" s="82"/>
    </row>
    <row r="403" spans="10:10" x14ac:dyDescent="0.25">
      <c r="J403" s="82"/>
    </row>
    <row r="404" spans="10:10" x14ac:dyDescent="0.25">
      <c r="J404" s="82"/>
    </row>
    <row r="405" spans="10:10" x14ac:dyDescent="0.25">
      <c r="J405" s="82"/>
    </row>
    <row r="406" spans="10:10" x14ac:dyDescent="0.25">
      <c r="J406" s="82"/>
    </row>
    <row r="407" spans="10:10" x14ac:dyDescent="0.25">
      <c r="J407" s="82"/>
    </row>
    <row r="408" spans="10:10" x14ac:dyDescent="0.25">
      <c r="J408" s="82"/>
    </row>
    <row r="409" spans="10:10" x14ac:dyDescent="0.25">
      <c r="J409" s="82"/>
    </row>
    <row r="410" spans="10:10" x14ac:dyDescent="0.25">
      <c r="J410" s="82"/>
    </row>
    <row r="411" spans="10:10" x14ac:dyDescent="0.25">
      <c r="J411" s="82"/>
    </row>
    <row r="412" spans="10:10" x14ac:dyDescent="0.25">
      <c r="J412" s="82"/>
    </row>
    <row r="413" spans="10:10" x14ac:dyDescent="0.25">
      <c r="J413" s="82"/>
    </row>
    <row r="414" spans="10:10" x14ac:dyDescent="0.25">
      <c r="J414" s="82"/>
    </row>
    <row r="415" spans="10:10" x14ac:dyDescent="0.25">
      <c r="J415" s="82"/>
    </row>
    <row r="416" spans="10:10" x14ac:dyDescent="0.25">
      <c r="J416" s="82"/>
    </row>
    <row r="417" spans="10:10" x14ac:dyDescent="0.25">
      <c r="J417" s="82"/>
    </row>
    <row r="418" spans="10:10" x14ac:dyDescent="0.25">
      <c r="J418" s="82"/>
    </row>
    <row r="419" spans="10:10" x14ac:dyDescent="0.25">
      <c r="J419" s="82"/>
    </row>
    <row r="420" spans="10:10" x14ac:dyDescent="0.25">
      <c r="J420" s="82"/>
    </row>
    <row r="421" spans="10:10" x14ac:dyDescent="0.25">
      <c r="J421" s="82"/>
    </row>
    <row r="422" spans="10:10" x14ac:dyDescent="0.25">
      <c r="J422" s="82"/>
    </row>
    <row r="423" spans="10:10" x14ac:dyDescent="0.25">
      <c r="J423" s="82"/>
    </row>
    <row r="424" spans="10:10" x14ac:dyDescent="0.25">
      <c r="J424" s="82"/>
    </row>
    <row r="425" spans="10:10" x14ac:dyDescent="0.25">
      <c r="J425" s="82"/>
    </row>
    <row r="426" spans="10:10" x14ac:dyDescent="0.25">
      <c r="J426" s="82"/>
    </row>
    <row r="427" spans="10:10" x14ac:dyDescent="0.25">
      <c r="J427" s="82"/>
    </row>
    <row r="428" spans="10:10" x14ac:dyDescent="0.25">
      <c r="J428" s="82"/>
    </row>
    <row r="429" spans="10:10" x14ac:dyDescent="0.25">
      <c r="J429" s="82"/>
    </row>
    <row r="430" spans="10:10" x14ac:dyDescent="0.25">
      <c r="J430" s="82"/>
    </row>
    <row r="431" spans="10:10" x14ac:dyDescent="0.25">
      <c r="J431" s="82"/>
    </row>
    <row r="432" spans="10:10" x14ac:dyDescent="0.25">
      <c r="J432" s="82"/>
    </row>
    <row r="433" spans="10:10" x14ac:dyDescent="0.25">
      <c r="J433" s="82"/>
    </row>
    <row r="434" spans="10:10" x14ac:dyDescent="0.25">
      <c r="J434" s="82"/>
    </row>
    <row r="435" spans="10:10" x14ac:dyDescent="0.25">
      <c r="J435" s="82"/>
    </row>
    <row r="436" spans="10:10" x14ac:dyDescent="0.25">
      <c r="J436" s="82"/>
    </row>
    <row r="437" spans="10:10" x14ac:dyDescent="0.25">
      <c r="J437" s="82"/>
    </row>
    <row r="438" spans="10:10" x14ac:dyDescent="0.25">
      <c r="J438" s="82"/>
    </row>
    <row r="439" spans="10:10" x14ac:dyDescent="0.25">
      <c r="J439" s="82"/>
    </row>
    <row r="440" spans="10:10" x14ac:dyDescent="0.25">
      <c r="J440" s="82"/>
    </row>
    <row r="441" spans="10:10" x14ac:dyDescent="0.25">
      <c r="J441" s="82"/>
    </row>
    <row r="442" spans="10:10" x14ac:dyDescent="0.25">
      <c r="J442" s="82"/>
    </row>
    <row r="443" spans="10:10" x14ac:dyDescent="0.25">
      <c r="J443" s="82"/>
    </row>
    <row r="444" spans="10:10" x14ac:dyDescent="0.25">
      <c r="J444" s="82"/>
    </row>
    <row r="445" spans="10:10" x14ac:dyDescent="0.25">
      <c r="J445" s="82"/>
    </row>
    <row r="446" spans="10:10" x14ac:dyDescent="0.25">
      <c r="J446" s="82"/>
    </row>
    <row r="447" spans="10:10" x14ac:dyDescent="0.25">
      <c r="J447" s="82"/>
    </row>
    <row r="448" spans="10:10" x14ac:dyDescent="0.25">
      <c r="J448" s="82"/>
    </row>
    <row r="449" spans="10:10" x14ac:dyDescent="0.25">
      <c r="J449" s="82"/>
    </row>
    <row r="450" spans="10:10" x14ac:dyDescent="0.25">
      <c r="J450" s="82"/>
    </row>
    <row r="451" spans="10:10" x14ac:dyDescent="0.25">
      <c r="J451" s="82"/>
    </row>
    <row r="452" spans="10:10" x14ac:dyDescent="0.25">
      <c r="J452" s="82"/>
    </row>
    <row r="453" spans="10:10" x14ac:dyDescent="0.25">
      <c r="J453" s="82"/>
    </row>
    <row r="454" spans="10:10" x14ac:dyDescent="0.25">
      <c r="J454" s="82"/>
    </row>
    <row r="455" spans="10:10" x14ac:dyDescent="0.25">
      <c r="J455" s="82"/>
    </row>
    <row r="456" spans="10:10" x14ac:dyDescent="0.25">
      <c r="J456" s="82"/>
    </row>
    <row r="457" spans="10:10" x14ac:dyDescent="0.25">
      <c r="J457" s="82"/>
    </row>
    <row r="458" spans="10:10" x14ac:dyDescent="0.25">
      <c r="J458" s="82"/>
    </row>
    <row r="459" spans="10:10" x14ac:dyDescent="0.25">
      <c r="J459" s="82"/>
    </row>
    <row r="460" spans="10:10" x14ac:dyDescent="0.25">
      <c r="J460" s="82"/>
    </row>
    <row r="461" spans="10:10" x14ac:dyDescent="0.25">
      <c r="J461" s="82"/>
    </row>
    <row r="462" spans="10:10" x14ac:dyDescent="0.25">
      <c r="J462" s="82"/>
    </row>
    <row r="463" spans="10:10" x14ac:dyDescent="0.25">
      <c r="J463" s="82"/>
    </row>
    <row r="464" spans="10:10" x14ac:dyDescent="0.25">
      <c r="J464" s="82"/>
    </row>
    <row r="465" spans="10:10" x14ac:dyDescent="0.25">
      <c r="J465" s="82"/>
    </row>
    <row r="466" spans="10:10" x14ac:dyDescent="0.25">
      <c r="J466" s="82"/>
    </row>
    <row r="467" spans="10:10" x14ac:dyDescent="0.25">
      <c r="J467" s="82"/>
    </row>
    <row r="468" spans="10:10" x14ac:dyDescent="0.25">
      <c r="J468" s="82"/>
    </row>
    <row r="469" spans="10:10" x14ac:dyDescent="0.25">
      <c r="J469" s="82"/>
    </row>
    <row r="470" spans="10:10" x14ac:dyDescent="0.25">
      <c r="J470" s="82"/>
    </row>
    <row r="471" spans="10:10" x14ac:dyDescent="0.25">
      <c r="J471" s="82"/>
    </row>
    <row r="472" spans="10:10" x14ac:dyDescent="0.25">
      <c r="J472" s="82"/>
    </row>
    <row r="473" spans="10:10" x14ac:dyDescent="0.25">
      <c r="J473" s="82"/>
    </row>
    <row r="474" spans="10:10" x14ac:dyDescent="0.25">
      <c r="J474" s="82"/>
    </row>
    <row r="475" spans="10:10" x14ac:dyDescent="0.25">
      <c r="J475" s="82"/>
    </row>
    <row r="476" spans="10:10" x14ac:dyDescent="0.25">
      <c r="J476" s="82"/>
    </row>
    <row r="477" spans="10:10" x14ac:dyDescent="0.25">
      <c r="J477" s="82"/>
    </row>
    <row r="478" spans="10:10" x14ac:dyDescent="0.25">
      <c r="J478" s="82"/>
    </row>
    <row r="479" spans="10:10" x14ac:dyDescent="0.25">
      <c r="J479" s="82"/>
    </row>
    <row r="480" spans="10:10" x14ac:dyDescent="0.25">
      <c r="J480" s="82"/>
    </row>
    <row r="481" spans="10:10" x14ac:dyDescent="0.25">
      <c r="J481" s="82"/>
    </row>
    <row r="482" spans="10:10" x14ac:dyDescent="0.25">
      <c r="J482" s="82"/>
    </row>
    <row r="483" spans="10:10" x14ac:dyDescent="0.25">
      <c r="J483" s="82"/>
    </row>
    <row r="484" spans="10:10" x14ac:dyDescent="0.25">
      <c r="J484" s="82"/>
    </row>
    <row r="485" spans="10:10" x14ac:dyDescent="0.25">
      <c r="J485" s="82"/>
    </row>
    <row r="486" spans="10:10" x14ac:dyDescent="0.25">
      <c r="J486" s="82"/>
    </row>
    <row r="487" spans="10:10" x14ac:dyDescent="0.25">
      <c r="J487" s="82"/>
    </row>
    <row r="488" spans="10:10" x14ac:dyDescent="0.25">
      <c r="J488" s="82"/>
    </row>
    <row r="489" spans="10:10" x14ac:dyDescent="0.25">
      <c r="J489" s="82"/>
    </row>
    <row r="490" spans="10:10" x14ac:dyDescent="0.25">
      <c r="J490" s="82"/>
    </row>
    <row r="491" spans="10:10" x14ac:dyDescent="0.25">
      <c r="J491" s="82"/>
    </row>
    <row r="492" spans="10:10" x14ac:dyDescent="0.25">
      <c r="J492" s="82"/>
    </row>
    <row r="493" spans="10:10" x14ac:dyDescent="0.25">
      <c r="J493" s="82"/>
    </row>
    <row r="494" spans="10:10" x14ac:dyDescent="0.25">
      <c r="J494" s="82"/>
    </row>
    <row r="495" spans="10:10" x14ac:dyDescent="0.25">
      <c r="J495" s="82"/>
    </row>
    <row r="496" spans="10:10" x14ac:dyDescent="0.25">
      <c r="J496" s="82"/>
    </row>
    <row r="497" spans="10:10" x14ac:dyDescent="0.25">
      <c r="J497" s="82"/>
    </row>
    <row r="498" spans="10:10" x14ac:dyDescent="0.25">
      <c r="J498" s="82"/>
    </row>
    <row r="499" spans="10:10" x14ac:dyDescent="0.25">
      <c r="J499" s="82"/>
    </row>
    <row r="500" spans="10:10" x14ac:dyDescent="0.25">
      <c r="J500" s="82"/>
    </row>
    <row r="501" spans="10:10" x14ac:dyDescent="0.25">
      <c r="J501" s="82"/>
    </row>
    <row r="502" spans="10:10" x14ac:dyDescent="0.25">
      <c r="J502" s="82"/>
    </row>
    <row r="503" spans="10:10" x14ac:dyDescent="0.25">
      <c r="J503" s="82"/>
    </row>
    <row r="504" spans="10:10" x14ac:dyDescent="0.25">
      <c r="J504" s="82"/>
    </row>
    <row r="505" spans="10:10" x14ac:dyDescent="0.25">
      <c r="J505" s="82"/>
    </row>
    <row r="506" spans="10:10" x14ac:dyDescent="0.25">
      <c r="J506" s="82"/>
    </row>
    <row r="507" spans="10:10" x14ac:dyDescent="0.25">
      <c r="J507" s="82"/>
    </row>
    <row r="508" spans="10:10" x14ac:dyDescent="0.25">
      <c r="J508" s="82"/>
    </row>
    <row r="509" spans="10:10" x14ac:dyDescent="0.25">
      <c r="J509" s="82"/>
    </row>
    <row r="510" spans="10:10" x14ac:dyDescent="0.25">
      <c r="J510" s="82"/>
    </row>
    <row r="511" spans="10:10" x14ac:dyDescent="0.25">
      <c r="J511" s="82"/>
    </row>
    <row r="512" spans="10:10" x14ac:dyDescent="0.25">
      <c r="J512" s="82"/>
    </row>
    <row r="513" spans="10:10" x14ac:dyDescent="0.25">
      <c r="J513" s="82"/>
    </row>
    <row r="514" spans="10:10" x14ac:dyDescent="0.25">
      <c r="J514" s="82"/>
    </row>
    <row r="515" spans="10:10" x14ac:dyDescent="0.25">
      <c r="J515" s="82"/>
    </row>
    <row r="516" spans="10:10" x14ac:dyDescent="0.25">
      <c r="J516" s="82"/>
    </row>
    <row r="517" spans="10:10" x14ac:dyDescent="0.25">
      <c r="J517" s="82"/>
    </row>
    <row r="518" spans="10:10" x14ac:dyDescent="0.25">
      <c r="J518" s="82"/>
    </row>
    <row r="519" spans="10:10" x14ac:dyDescent="0.25">
      <c r="J519" s="82"/>
    </row>
    <row r="520" spans="10:10" x14ac:dyDescent="0.25">
      <c r="J520" s="82"/>
    </row>
    <row r="521" spans="10:10" x14ac:dyDescent="0.25">
      <c r="J521" s="82"/>
    </row>
    <row r="522" spans="10:10" x14ac:dyDescent="0.25">
      <c r="J522" s="82"/>
    </row>
    <row r="523" spans="10:10" x14ac:dyDescent="0.25">
      <c r="J523" s="82"/>
    </row>
    <row r="524" spans="10:10" x14ac:dyDescent="0.25">
      <c r="J524" s="82"/>
    </row>
    <row r="525" spans="10:10" x14ac:dyDescent="0.25">
      <c r="J525" s="82"/>
    </row>
    <row r="526" spans="10:10" x14ac:dyDescent="0.25">
      <c r="J526" s="82"/>
    </row>
    <row r="527" spans="10:10" x14ac:dyDescent="0.25">
      <c r="J527" s="82"/>
    </row>
    <row r="528" spans="10:10" x14ac:dyDescent="0.25">
      <c r="J528" s="82"/>
    </row>
    <row r="529" spans="10:10" x14ac:dyDescent="0.25">
      <c r="J529" s="82"/>
    </row>
    <row r="530" spans="10:10" x14ac:dyDescent="0.25">
      <c r="J530" s="82"/>
    </row>
    <row r="531" spans="10:10" x14ac:dyDescent="0.25">
      <c r="J531" s="82"/>
    </row>
    <row r="532" spans="10:10" x14ac:dyDescent="0.25">
      <c r="J532" s="82"/>
    </row>
    <row r="533" spans="10:10" x14ac:dyDescent="0.25">
      <c r="J533" s="82"/>
    </row>
    <row r="534" spans="10:10" x14ac:dyDescent="0.25">
      <c r="J534" s="82"/>
    </row>
    <row r="535" spans="10:10" x14ac:dyDescent="0.25">
      <c r="J535" s="82"/>
    </row>
    <row r="536" spans="10:10" x14ac:dyDescent="0.25">
      <c r="J536" s="82"/>
    </row>
    <row r="537" spans="10:10" x14ac:dyDescent="0.25">
      <c r="J537" s="82"/>
    </row>
    <row r="538" spans="10:10" x14ac:dyDescent="0.25">
      <c r="J538" s="82"/>
    </row>
    <row r="539" spans="10:10" x14ac:dyDescent="0.25">
      <c r="J539" s="82"/>
    </row>
    <row r="540" spans="10:10" x14ac:dyDescent="0.25">
      <c r="J540" s="82"/>
    </row>
    <row r="541" spans="10:10" x14ac:dyDescent="0.25">
      <c r="J541" s="82"/>
    </row>
    <row r="542" spans="10:10" x14ac:dyDescent="0.25">
      <c r="J542" s="82"/>
    </row>
    <row r="543" spans="10:10" x14ac:dyDescent="0.25">
      <c r="J543" s="82"/>
    </row>
    <row r="544" spans="10:10" x14ac:dyDescent="0.25">
      <c r="J544" s="82"/>
    </row>
    <row r="545" spans="10:10" x14ac:dyDescent="0.25">
      <c r="J545" s="82"/>
    </row>
    <row r="546" spans="10:10" x14ac:dyDescent="0.25">
      <c r="J546" s="82"/>
    </row>
    <row r="547" spans="10:10" x14ac:dyDescent="0.25">
      <c r="J547" s="82"/>
    </row>
    <row r="548" spans="10:10" x14ac:dyDescent="0.25">
      <c r="J548" s="82"/>
    </row>
    <row r="549" spans="10:10" x14ac:dyDescent="0.25">
      <c r="J549" s="82"/>
    </row>
    <row r="550" spans="10:10" x14ac:dyDescent="0.25">
      <c r="J550" s="82"/>
    </row>
    <row r="551" spans="10:10" x14ac:dyDescent="0.25">
      <c r="J551" s="82"/>
    </row>
    <row r="552" spans="10:10" x14ac:dyDescent="0.25">
      <c r="J552" s="82"/>
    </row>
    <row r="553" spans="10:10" x14ac:dyDescent="0.25">
      <c r="J553" s="82"/>
    </row>
    <row r="554" spans="10:10" x14ac:dyDescent="0.25">
      <c r="J554" s="82"/>
    </row>
    <row r="555" spans="10:10" x14ac:dyDescent="0.25">
      <c r="J555" s="82"/>
    </row>
    <row r="556" spans="10:10" x14ac:dyDescent="0.25">
      <c r="J556" s="82"/>
    </row>
    <row r="557" spans="10:10" x14ac:dyDescent="0.25">
      <c r="J557" s="82"/>
    </row>
    <row r="558" spans="10:10" x14ac:dyDescent="0.25">
      <c r="J558" s="82"/>
    </row>
    <row r="559" spans="10:10" x14ac:dyDescent="0.25">
      <c r="J559" s="82"/>
    </row>
    <row r="560" spans="10:10" x14ac:dyDescent="0.25">
      <c r="J560" s="82"/>
    </row>
    <row r="561" spans="10:10" x14ac:dyDescent="0.25">
      <c r="J561" s="82"/>
    </row>
    <row r="562" spans="10:10" x14ac:dyDescent="0.25">
      <c r="J562" s="82"/>
    </row>
    <row r="563" spans="10:10" x14ac:dyDescent="0.25">
      <c r="J563" s="82"/>
    </row>
    <row r="564" spans="10:10" x14ac:dyDescent="0.25">
      <c r="J564" s="82"/>
    </row>
    <row r="565" spans="10:10" x14ac:dyDescent="0.25">
      <c r="J565" s="82"/>
    </row>
    <row r="566" spans="10:10" x14ac:dyDescent="0.25">
      <c r="J566" s="82"/>
    </row>
    <row r="567" spans="10:10" x14ac:dyDescent="0.25">
      <c r="J567" s="82"/>
    </row>
    <row r="568" spans="10:10" x14ac:dyDescent="0.25">
      <c r="J568" s="82"/>
    </row>
    <row r="569" spans="10:10" x14ac:dyDescent="0.25">
      <c r="J569" s="82"/>
    </row>
    <row r="570" spans="10:10" x14ac:dyDescent="0.25">
      <c r="J570" s="82"/>
    </row>
    <row r="571" spans="10:10" x14ac:dyDescent="0.25">
      <c r="J571" s="82"/>
    </row>
    <row r="572" spans="10:10" x14ac:dyDescent="0.25">
      <c r="J572" s="82"/>
    </row>
    <row r="573" spans="10:10" x14ac:dyDescent="0.25">
      <c r="J573" s="82"/>
    </row>
    <row r="574" spans="10:10" x14ac:dyDescent="0.25">
      <c r="J574" s="82"/>
    </row>
    <row r="575" spans="10:10" x14ac:dyDescent="0.25">
      <c r="J575" s="82"/>
    </row>
    <row r="576" spans="10:10" x14ac:dyDescent="0.25">
      <c r="J576" s="82"/>
    </row>
    <row r="577" spans="10:10" x14ac:dyDescent="0.25">
      <c r="J577" s="82"/>
    </row>
    <row r="578" spans="10:10" x14ac:dyDescent="0.25">
      <c r="J578" s="82"/>
    </row>
    <row r="579" spans="10:10" x14ac:dyDescent="0.25">
      <c r="J579" s="82"/>
    </row>
    <row r="580" spans="10:10" x14ac:dyDescent="0.25">
      <c r="J580" s="82"/>
    </row>
    <row r="581" spans="10:10" x14ac:dyDescent="0.25">
      <c r="J581" s="82"/>
    </row>
    <row r="582" spans="10:10" x14ac:dyDescent="0.25">
      <c r="J582" s="82"/>
    </row>
    <row r="583" spans="10:10" x14ac:dyDescent="0.25">
      <c r="J583" s="82"/>
    </row>
    <row r="584" spans="10:10" x14ac:dyDescent="0.25">
      <c r="J584" s="82"/>
    </row>
    <row r="585" spans="10:10" x14ac:dyDescent="0.25">
      <c r="J585" s="82"/>
    </row>
    <row r="586" spans="10:10" x14ac:dyDescent="0.25">
      <c r="J586" s="82"/>
    </row>
    <row r="587" spans="10:10" x14ac:dyDescent="0.25">
      <c r="J587" s="82"/>
    </row>
    <row r="588" spans="10:10" x14ac:dyDescent="0.25">
      <c r="J588" s="82"/>
    </row>
    <row r="589" spans="10:10" x14ac:dyDescent="0.25">
      <c r="J589" s="82"/>
    </row>
    <row r="590" spans="10:10" x14ac:dyDescent="0.25">
      <c r="J590" s="82"/>
    </row>
    <row r="591" spans="10:10" x14ac:dyDescent="0.25">
      <c r="J591" s="82"/>
    </row>
    <row r="592" spans="10:10" x14ac:dyDescent="0.25">
      <c r="J592" s="82"/>
    </row>
    <row r="593" spans="10:10" x14ac:dyDescent="0.25">
      <c r="J593" s="82"/>
    </row>
    <row r="594" spans="10:10" x14ac:dyDescent="0.25">
      <c r="J594" s="82"/>
    </row>
    <row r="595" spans="10:10" x14ac:dyDescent="0.25">
      <c r="J595" s="82"/>
    </row>
    <row r="596" spans="10:10" x14ac:dyDescent="0.25">
      <c r="J596" s="82"/>
    </row>
    <row r="597" spans="10:10" x14ac:dyDescent="0.25">
      <c r="J597" s="82"/>
    </row>
    <row r="598" spans="10:10" x14ac:dyDescent="0.25">
      <c r="J598" s="82"/>
    </row>
    <row r="599" spans="10:10" x14ac:dyDescent="0.25">
      <c r="J599" s="82"/>
    </row>
    <row r="600" spans="10:10" x14ac:dyDescent="0.25">
      <c r="J600" s="82"/>
    </row>
    <row r="601" spans="10:10" x14ac:dyDescent="0.25">
      <c r="J601" s="82"/>
    </row>
    <row r="602" spans="10:10" x14ac:dyDescent="0.25">
      <c r="J602" s="82"/>
    </row>
    <row r="603" spans="10:10" x14ac:dyDescent="0.25">
      <c r="J603" s="82"/>
    </row>
    <row r="604" spans="10:10" x14ac:dyDescent="0.25">
      <c r="J604" s="82"/>
    </row>
    <row r="605" spans="10:10" x14ac:dyDescent="0.25">
      <c r="J605" s="82"/>
    </row>
    <row r="606" spans="10:10" x14ac:dyDescent="0.25">
      <c r="J606" s="82"/>
    </row>
    <row r="607" spans="10:10" x14ac:dyDescent="0.25">
      <c r="J607" s="82"/>
    </row>
    <row r="608" spans="10:10" x14ac:dyDescent="0.25">
      <c r="J608" s="82"/>
    </row>
    <row r="609" spans="10:10" x14ac:dyDescent="0.25">
      <c r="J609" s="82"/>
    </row>
    <row r="610" spans="10:10" x14ac:dyDescent="0.25">
      <c r="J610" s="82"/>
    </row>
    <row r="611" spans="10:10" x14ac:dyDescent="0.25">
      <c r="J611" s="82"/>
    </row>
    <row r="612" spans="10:10" x14ac:dyDescent="0.25">
      <c r="J612" s="82"/>
    </row>
    <row r="613" spans="10:10" x14ac:dyDescent="0.25">
      <c r="J613" s="82"/>
    </row>
    <row r="614" spans="10:10" x14ac:dyDescent="0.25">
      <c r="J614" s="82"/>
    </row>
    <row r="615" spans="10:10" x14ac:dyDescent="0.25">
      <c r="J615" s="82"/>
    </row>
    <row r="616" spans="10:10" x14ac:dyDescent="0.25">
      <c r="J616" s="82"/>
    </row>
    <row r="617" spans="10:10" x14ac:dyDescent="0.25">
      <c r="J617" s="82"/>
    </row>
    <row r="618" spans="10:10" x14ac:dyDescent="0.25">
      <c r="J618" s="82"/>
    </row>
    <row r="619" spans="10:10" x14ac:dyDescent="0.25">
      <c r="J619" s="82"/>
    </row>
    <row r="620" spans="10:10" x14ac:dyDescent="0.25">
      <c r="J620" s="82"/>
    </row>
    <row r="621" spans="10:10" x14ac:dyDescent="0.25">
      <c r="J621" s="82"/>
    </row>
    <row r="622" spans="10:10" x14ac:dyDescent="0.25">
      <c r="J622" s="82"/>
    </row>
    <row r="623" spans="10:10" x14ac:dyDescent="0.25">
      <c r="J623" s="82"/>
    </row>
    <row r="624" spans="10:10" x14ac:dyDescent="0.25">
      <c r="J624" s="82"/>
    </row>
    <row r="625" spans="10:10" x14ac:dyDescent="0.25">
      <c r="J625" s="82"/>
    </row>
    <row r="626" spans="10:10" x14ac:dyDescent="0.25">
      <c r="J626" s="82"/>
    </row>
    <row r="627" spans="10:10" x14ac:dyDescent="0.25">
      <c r="J627" s="82"/>
    </row>
    <row r="628" spans="10:10" x14ac:dyDescent="0.25">
      <c r="J628" s="82"/>
    </row>
    <row r="629" spans="10:10" x14ac:dyDescent="0.25">
      <c r="J629" s="82"/>
    </row>
    <row r="630" spans="10:10" x14ac:dyDescent="0.25">
      <c r="J630" s="82"/>
    </row>
    <row r="631" spans="10:10" x14ac:dyDescent="0.25">
      <c r="J631" s="82"/>
    </row>
    <row r="632" spans="10:10" x14ac:dyDescent="0.25">
      <c r="J632" s="82"/>
    </row>
    <row r="633" spans="10:10" x14ac:dyDescent="0.25">
      <c r="J633" s="82"/>
    </row>
    <row r="634" spans="10:10" x14ac:dyDescent="0.25">
      <c r="J634" s="82"/>
    </row>
    <row r="635" spans="10:10" x14ac:dyDescent="0.25">
      <c r="J635" s="82"/>
    </row>
    <row r="636" spans="10:10" x14ac:dyDescent="0.25">
      <c r="J636" s="82"/>
    </row>
    <row r="637" spans="10:10" x14ac:dyDescent="0.25">
      <c r="J637" s="82"/>
    </row>
    <row r="638" spans="10:10" x14ac:dyDescent="0.25">
      <c r="J638" s="82"/>
    </row>
    <row r="639" spans="10:10" x14ac:dyDescent="0.25">
      <c r="J639" s="82"/>
    </row>
    <row r="640" spans="10:10" x14ac:dyDescent="0.25">
      <c r="J640" s="82"/>
    </row>
    <row r="641" spans="10:10" x14ac:dyDescent="0.25">
      <c r="J641" s="82"/>
    </row>
    <row r="642" spans="10:10" x14ac:dyDescent="0.25">
      <c r="J642" s="82"/>
    </row>
    <row r="643" spans="10:10" x14ac:dyDescent="0.25">
      <c r="J643" s="82"/>
    </row>
    <row r="644" spans="10:10" x14ac:dyDescent="0.25">
      <c r="J644" s="82"/>
    </row>
    <row r="645" spans="10:10" x14ac:dyDescent="0.25">
      <c r="J645" s="82"/>
    </row>
    <row r="646" spans="10:10" x14ac:dyDescent="0.25">
      <c r="J646" s="82"/>
    </row>
    <row r="647" spans="10:10" x14ac:dyDescent="0.25">
      <c r="J647" s="82"/>
    </row>
    <row r="648" spans="10:10" x14ac:dyDescent="0.25">
      <c r="J648" s="82"/>
    </row>
    <row r="649" spans="10:10" x14ac:dyDescent="0.25">
      <c r="J649" s="82"/>
    </row>
    <row r="650" spans="10:10" x14ac:dyDescent="0.25">
      <c r="J650" s="82"/>
    </row>
    <row r="651" spans="10:10" x14ac:dyDescent="0.25">
      <c r="J651" s="82"/>
    </row>
    <row r="652" spans="10:10" x14ac:dyDescent="0.25">
      <c r="J652" s="82"/>
    </row>
    <row r="653" spans="10:10" x14ac:dyDescent="0.25">
      <c r="J653" s="82"/>
    </row>
    <row r="654" spans="10:10" x14ac:dyDescent="0.25">
      <c r="J654" s="82"/>
    </row>
    <row r="655" spans="10:10" x14ac:dyDescent="0.25">
      <c r="J655" s="82"/>
    </row>
    <row r="656" spans="10:10" x14ac:dyDescent="0.25">
      <c r="J656" s="82"/>
    </row>
    <row r="657" spans="10:10" x14ac:dyDescent="0.25">
      <c r="J657" s="82"/>
    </row>
    <row r="658" spans="10:10" x14ac:dyDescent="0.25">
      <c r="J658" s="82"/>
    </row>
    <row r="659" spans="10:10" x14ac:dyDescent="0.25">
      <c r="J659" s="82"/>
    </row>
    <row r="660" spans="10:10" x14ac:dyDescent="0.25">
      <c r="J660" s="82"/>
    </row>
    <row r="661" spans="10:10" x14ac:dyDescent="0.25">
      <c r="J661" s="82"/>
    </row>
    <row r="662" spans="10:10" x14ac:dyDescent="0.25">
      <c r="J662" s="82"/>
    </row>
    <row r="663" spans="10:10" x14ac:dyDescent="0.25">
      <c r="J663" s="82"/>
    </row>
    <row r="664" spans="10:10" x14ac:dyDescent="0.25">
      <c r="J664" s="82"/>
    </row>
    <row r="665" spans="10:10" x14ac:dyDescent="0.25">
      <c r="J665" s="82"/>
    </row>
    <row r="666" spans="10:10" x14ac:dyDescent="0.25">
      <c r="J666" s="82"/>
    </row>
    <row r="667" spans="10:10" x14ac:dyDescent="0.25">
      <c r="J667" s="82"/>
    </row>
    <row r="668" spans="10:10" x14ac:dyDescent="0.25">
      <c r="J668" s="82"/>
    </row>
    <row r="669" spans="10:10" x14ac:dyDescent="0.25">
      <c r="J669" s="82"/>
    </row>
    <row r="670" spans="10:10" x14ac:dyDescent="0.25">
      <c r="J670" s="82"/>
    </row>
    <row r="671" spans="10:10" x14ac:dyDescent="0.25">
      <c r="J671" s="82"/>
    </row>
    <row r="672" spans="10:10" x14ac:dyDescent="0.25">
      <c r="J672" s="82"/>
    </row>
    <row r="673" spans="10:10" x14ac:dyDescent="0.25">
      <c r="J673" s="82"/>
    </row>
    <row r="674" spans="10:10" x14ac:dyDescent="0.25">
      <c r="J674" s="82"/>
    </row>
    <row r="675" spans="10:10" x14ac:dyDescent="0.25">
      <c r="J675" s="82"/>
    </row>
    <row r="676" spans="10:10" x14ac:dyDescent="0.25">
      <c r="J676" s="82"/>
    </row>
    <row r="677" spans="10:10" x14ac:dyDescent="0.25">
      <c r="J677" s="82"/>
    </row>
    <row r="678" spans="10:10" x14ac:dyDescent="0.25">
      <c r="J678" s="82"/>
    </row>
    <row r="679" spans="10:10" x14ac:dyDescent="0.25">
      <c r="J679" s="82"/>
    </row>
    <row r="680" spans="10:10" x14ac:dyDescent="0.25">
      <c r="J680" s="82"/>
    </row>
    <row r="681" spans="10:10" x14ac:dyDescent="0.25">
      <c r="J681" s="82"/>
    </row>
    <row r="682" spans="10:10" x14ac:dyDescent="0.25">
      <c r="J682" s="82"/>
    </row>
    <row r="683" spans="10:10" x14ac:dyDescent="0.25">
      <c r="J683" s="82"/>
    </row>
    <row r="684" spans="10:10" x14ac:dyDescent="0.25">
      <c r="J684" s="82"/>
    </row>
    <row r="685" spans="10:10" x14ac:dyDescent="0.25">
      <c r="J685" s="82"/>
    </row>
    <row r="686" spans="10:10" x14ac:dyDescent="0.25">
      <c r="J686" s="82"/>
    </row>
    <row r="687" spans="10:10" x14ac:dyDescent="0.25">
      <c r="J687" s="82"/>
    </row>
    <row r="688" spans="10:10" x14ac:dyDescent="0.25">
      <c r="J688" s="82"/>
    </row>
    <row r="689" spans="10:10" x14ac:dyDescent="0.25">
      <c r="J689" s="82"/>
    </row>
    <row r="690" spans="10:10" x14ac:dyDescent="0.25">
      <c r="J690" s="82"/>
    </row>
    <row r="691" spans="10:10" x14ac:dyDescent="0.25">
      <c r="J691" s="82"/>
    </row>
    <row r="692" spans="10:10" x14ac:dyDescent="0.25">
      <c r="J692" s="82"/>
    </row>
    <row r="693" spans="10:10" x14ac:dyDescent="0.25">
      <c r="J693" s="82"/>
    </row>
    <row r="694" spans="10:10" x14ac:dyDescent="0.25">
      <c r="J694" s="82"/>
    </row>
    <row r="695" spans="10:10" x14ac:dyDescent="0.25">
      <c r="J695" s="82"/>
    </row>
    <row r="696" spans="10:10" x14ac:dyDescent="0.25">
      <c r="J696" s="82"/>
    </row>
    <row r="697" spans="10:10" x14ac:dyDescent="0.25">
      <c r="J697" s="82"/>
    </row>
    <row r="698" spans="10:10" x14ac:dyDescent="0.25">
      <c r="J698" s="82"/>
    </row>
    <row r="699" spans="10:10" x14ac:dyDescent="0.25">
      <c r="J699" s="82"/>
    </row>
    <row r="700" spans="10:10" x14ac:dyDescent="0.25">
      <c r="J700" s="82"/>
    </row>
    <row r="701" spans="10:10" x14ac:dyDescent="0.25">
      <c r="J701" s="82"/>
    </row>
    <row r="702" spans="10:10" x14ac:dyDescent="0.25">
      <c r="J702" s="82"/>
    </row>
    <row r="703" spans="10:10" x14ac:dyDescent="0.25">
      <c r="J703" s="82"/>
    </row>
    <row r="704" spans="10:10" x14ac:dyDescent="0.25">
      <c r="J704" s="82"/>
    </row>
    <row r="705" spans="10:10" x14ac:dyDescent="0.25">
      <c r="J705" s="82"/>
    </row>
    <row r="706" spans="10:10" x14ac:dyDescent="0.25">
      <c r="J706" s="82"/>
    </row>
    <row r="707" spans="10:10" x14ac:dyDescent="0.25">
      <c r="J707" s="82"/>
    </row>
    <row r="708" spans="10:10" x14ac:dyDescent="0.25">
      <c r="J708" s="82"/>
    </row>
    <row r="709" spans="10:10" x14ac:dyDescent="0.25">
      <c r="J709" s="82"/>
    </row>
    <row r="710" spans="10:10" x14ac:dyDescent="0.25">
      <c r="J710" s="82"/>
    </row>
    <row r="711" spans="10:10" x14ac:dyDescent="0.25">
      <c r="J711" s="82"/>
    </row>
    <row r="712" spans="10:10" x14ac:dyDescent="0.25">
      <c r="J712" s="82"/>
    </row>
    <row r="713" spans="10:10" x14ac:dyDescent="0.25">
      <c r="J713" s="82"/>
    </row>
    <row r="714" spans="10:10" x14ac:dyDescent="0.25">
      <c r="J714" s="82"/>
    </row>
    <row r="715" spans="10:10" x14ac:dyDescent="0.25">
      <c r="J715" s="82"/>
    </row>
    <row r="716" spans="10:10" x14ac:dyDescent="0.25">
      <c r="J716" s="82"/>
    </row>
    <row r="717" spans="10:10" x14ac:dyDescent="0.25">
      <c r="J717" s="82"/>
    </row>
    <row r="718" spans="10:10" x14ac:dyDescent="0.25">
      <c r="J718" s="82"/>
    </row>
    <row r="719" spans="10:10" x14ac:dyDescent="0.25">
      <c r="J719" s="82"/>
    </row>
    <row r="720" spans="10:10" x14ac:dyDescent="0.25">
      <c r="J720" s="82"/>
    </row>
    <row r="721" spans="10:10" x14ac:dyDescent="0.25">
      <c r="J721" s="82"/>
    </row>
    <row r="722" spans="10:10" x14ac:dyDescent="0.25">
      <c r="J722" s="82"/>
    </row>
    <row r="723" spans="10:10" x14ac:dyDescent="0.25">
      <c r="J723" s="82"/>
    </row>
    <row r="724" spans="10:10" x14ac:dyDescent="0.25">
      <c r="J724" s="82"/>
    </row>
    <row r="725" spans="10:10" x14ac:dyDescent="0.25">
      <c r="J725" s="82"/>
    </row>
    <row r="726" spans="10:10" x14ac:dyDescent="0.25">
      <c r="J726" s="82"/>
    </row>
    <row r="727" spans="10:10" x14ac:dyDescent="0.25">
      <c r="J727" s="82"/>
    </row>
    <row r="728" spans="10:10" x14ac:dyDescent="0.25">
      <c r="J728" s="82"/>
    </row>
    <row r="729" spans="10:10" x14ac:dyDescent="0.25">
      <c r="J729" s="82"/>
    </row>
    <row r="730" spans="10:10" x14ac:dyDescent="0.25">
      <c r="J730" s="82"/>
    </row>
    <row r="731" spans="10:10" x14ac:dyDescent="0.25">
      <c r="J731" s="82"/>
    </row>
    <row r="732" spans="10:10" x14ac:dyDescent="0.25">
      <c r="J732" s="82"/>
    </row>
    <row r="733" spans="10:10" x14ac:dyDescent="0.25">
      <c r="J733" s="82"/>
    </row>
    <row r="734" spans="10:10" x14ac:dyDescent="0.25">
      <c r="J734" s="82"/>
    </row>
    <row r="735" spans="10:10" x14ac:dyDescent="0.25">
      <c r="J735" s="82"/>
    </row>
    <row r="736" spans="10:10" x14ac:dyDescent="0.25">
      <c r="J736" s="82"/>
    </row>
    <row r="737" spans="10:10" x14ac:dyDescent="0.25">
      <c r="J737" s="82"/>
    </row>
    <row r="738" spans="10:10" x14ac:dyDescent="0.25">
      <c r="J738" s="82"/>
    </row>
    <row r="739" spans="10:10" x14ac:dyDescent="0.25">
      <c r="J739" s="82"/>
    </row>
    <row r="740" spans="10:10" x14ac:dyDescent="0.25">
      <c r="J740" s="82"/>
    </row>
    <row r="741" spans="10:10" x14ac:dyDescent="0.25">
      <c r="J741" s="82"/>
    </row>
    <row r="742" spans="10:10" x14ac:dyDescent="0.25">
      <c r="J742" s="82"/>
    </row>
    <row r="743" spans="10:10" x14ac:dyDescent="0.25">
      <c r="J743" s="82"/>
    </row>
    <row r="744" spans="10:10" x14ac:dyDescent="0.25">
      <c r="J744" s="8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4"/>
  <sheetViews>
    <sheetView zoomScale="115" zoomScaleNormal="115" workbookViewId="0">
      <pane ySplit="3" topLeftCell="A51" activePane="bottomLeft" state="frozen"/>
      <selection activeCell="A28" sqref="A28"/>
      <selection pane="bottomLeft" activeCell="A78" sqref="A78"/>
    </sheetView>
  </sheetViews>
  <sheetFormatPr defaultRowHeight="12.75" x14ac:dyDescent="0.25"/>
  <cols>
    <col min="1" max="1" width="32.85546875" style="11" customWidth="1"/>
    <col min="2" max="2" width="18.7109375" style="11" hidden="1" customWidth="1"/>
    <col min="3" max="3" width="29.140625" style="11" customWidth="1"/>
    <col min="4" max="5" width="14.28515625" style="31" customWidth="1"/>
    <col min="6" max="6" width="33.140625" style="31" customWidth="1"/>
    <col min="7" max="7" width="15.140625" style="31" bestFit="1" customWidth="1"/>
    <col min="8" max="8" width="18" style="31" bestFit="1" customWidth="1"/>
    <col min="9" max="9" width="14.7109375" style="10" customWidth="1"/>
    <col min="10" max="11" width="17" style="11" customWidth="1"/>
    <col min="12" max="12" width="18.42578125" style="12" customWidth="1"/>
    <col min="13" max="13" width="19.7109375" style="12" bestFit="1" customWidth="1"/>
    <col min="14" max="16384" width="9.140625" style="12"/>
  </cols>
  <sheetData>
    <row r="1" spans="1:13" ht="36" x14ac:dyDescent="0.25">
      <c r="A1" s="128" t="s">
        <v>21</v>
      </c>
      <c r="B1" s="128"/>
      <c r="C1" s="128"/>
      <c r="D1" s="128"/>
      <c r="E1" s="128"/>
      <c r="F1" s="8"/>
      <c r="G1" s="9"/>
      <c r="H1" s="9"/>
    </row>
    <row r="2" spans="1:13" ht="26.25" x14ac:dyDescent="0.25">
      <c r="A2" s="13"/>
      <c r="B2" s="13"/>
      <c r="C2" s="13"/>
      <c r="D2" s="129" t="s">
        <v>22</v>
      </c>
      <c r="E2" s="129"/>
      <c r="F2" s="14"/>
      <c r="G2" s="129" t="s">
        <v>23</v>
      </c>
      <c r="H2" s="129"/>
      <c r="I2" s="130" t="s">
        <v>24</v>
      </c>
      <c r="J2" s="130"/>
      <c r="K2" s="13"/>
    </row>
    <row r="3" spans="1:13" ht="25.5" x14ac:dyDescent="0.25">
      <c r="A3" s="15" t="s">
        <v>25</v>
      </c>
      <c r="B3" s="16" t="s">
        <v>26</v>
      </c>
      <c r="C3" s="17" t="s">
        <v>27</v>
      </c>
      <c r="D3" s="18" t="s">
        <v>28</v>
      </c>
      <c r="E3" s="19" t="s">
        <v>29</v>
      </c>
      <c r="F3" s="19" t="s">
        <v>23</v>
      </c>
      <c r="G3" s="18" t="s">
        <v>28</v>
      </c>
      <c r="H3" s="19" t="s">
        <v>29</v>
      </c>
      <c r="I3" s="20" t="s">
        <v>30</v>
      </c>
      <c r="J3" s="21" t="s">
        <v>30</v>
      </c>
      <c r="K3" s="22"/>
    </row>
    <row r="4" spans="1:13" x14ac:dyDescent="0.2">
      <c r="A4" s="23" t="s">
        <v>31</v>
      </c>
      <c r="B4" s="24"/>
      <c r="C4" s="24"/>
      <c r="D4" s="25"/>
      <c r="E4" s="25"/>
      <c r="F4" s="25"/>
      <c r="G4" s="25"/>
      <c r="H4" s="25"/>
    </row>
    <row r="5" spans="1:13" x14ac:dyDescent="0.25">
      <c r="A5" s="26" t="s">
        <v>32</v>
      </c>
      <c r="B5" s="26"/>
      <c r="C5" s="26"/>
      <c r="D5" s="26"/>
      <c r="E5" s="26"/>
      <c r="F5" s="26" t="s">
        <v>32</v>
      </c>
      <c r="G5" s="26"/>
      <c r="H5" s="26"/>
    </row>
    <row r="6" spans="1:13" x14ac:dyDescent="0.2">
      <c r="A6" s="27" t="s">
        <v>33</v>
      </c>
      <c r="B6" s="27" t="s">
        <v>34</v>
      </c>
      <c r="C6" s="28" t="s">
        <v>35</v>
      </c>
      <c r="D6" s="29">
        <v>10000</v>
      </c>
      <c r="E6" s="29">
        <v>12000</v>
      </c>
      <c r="F6" s="30" t="s">
        <v>35</v>
      </c>
      <c r="G6" s="31">
        <v>10000</v>
      </c>
      <c r="H6" s="32">
        <v>13200.000000000002</v>
      </c>
      <c r="I6" s="10">
        <f t="shared" ref="I6:J14" si="0">(+G6-D6)/(D6)</f>
        <v>0</v>
      </c>
      <c r="J6" s="10">
        <f t="shared" si="0"/>
        <v>0.10000000000000016</v>
      </c>
      <c r="K6" s="10"/>
      <c r="L6" s="30"/>
      <c r="M6" s="32"/>
    </row>
    <row r="7" spans="1:13" x14ac:dyDescent="0.2">
      <c r="A7" s="33"/>
      <c r="B7" s="33"/>
      <c r="C7" s="34" t="s">
        <v>36</v>
      </c>
      <c r="D7" s="35">
        <v>12500</v>
      </c>
      <c r="E7" s="35">
        <v>24000</v>
      </c>
      <c r="F7" s="30" t="s">
        <v>36</v>
      </c>
      <c r="G7" s="29">
        <v>12500</v>
      </c>
      <c r="H7" s="36">
        <v>26400</v>
      </c>
      <c r="I7" s="10">
        <f t="shared" si="0"/>
        <v>0</v>
      </c>
      <c r="J7" s="10">
        <f t="shared" si="0"/>
        <v>0.1</v>
      </c>
      <c r="K7" s="10"/>
      <c r="L7" s="30"/>
      <c r="M7" s="36"/>
    </row>
    <row r="8" spans="1:13" x14ac:dyDescent="0.2">
      <c r="A8" s="33"/>
      <c r="B8" s="33"/>
      <c r="C8" s="34" t="s">
        <v>37</v>
      </c>
      <c r="D8" s="35">
        <v>15000</v>
      </c>
      <c r="E8" s="35">
        <v>36000</v>
      </c>
      <c r="F8" s="30" t="s">
        <v>38</v>
      </c>
      <c r="G8" s="29">
        <v>15000</v>
      </c>
      <c r="H8" s="36">
        <v>40000</v>
      </c>
      <c r="I8" s="10">
        <f t="shared" si="0"/>
        <v>0</v>
      </c>
      <c r="J8" s="10">
        <f t="shared" si="0"/>
        <v>0.1111111111111111</v>
      </c>
      <c r="K8" s="10"/>
      <c r="L8" s="30"/>
      <c r="M8" s="36"/>
    </row>
    <row r="9" spans="1:13" x14ac:dyDescent="0.2">
      <c r="A9" s="33"/>
      <c r="B9" s="33"/>
      <c r="C9" s="34"/>
      <c r="D9" s="35">
        <v>15000</v>
      </c>
      <c r="E9" s="35">
        <v>36000</v>
      </c>
      <c r="F9" s="30" t="s">
        <v>39</v>
      </c>
      <c r="G9" s="29">
        <v>20000</v>
      </c>
      <c r="H9" s="29">
        <v>42000</v>
      </c>
      <c r="I9" s="10">
        <f t="shared" si="0"/>
        <v>0.33333333333333331</v>
      </c>
      <c r="J9" s="10">
        <f t="shared" si="0"/>
        <v>0.16666666666666666</v>
      </c>
      <c r="K9" s="10"/>
      <c r="L9" s="30"/>
      <c r="M9" s="36"/>
    </row>
    <row r="10" spans="1:13" x14ac:dyDescent="0.2">
      <c r="A10" s="37" t="s">
        <v>40</v>
      </c>
      <c r="B10" s="37" t="s">
        <v>41</v>
      </c>
      <c r="C10" s="34" t="s">
        <v>42</v>
      </c>
      <c r="D10" s="35">
        <v>3000</v>
      </c>
      <c r="E10" s="35">
        <v>3000</v>
      </c>
      <c r="F10" s="29" t="s">
        <v>43</v>
      </c>
      <c r="G10" s="29">
        <v>3000</v>
      </c>
      <c r="H10" s="29">
        <v>3300</v>
      </c>
      <c r="I10" s="10">
        <f t="shared" si="0"/>
        <v>0</v>
      </c>
      <c r="J10" s="10">
        <f t="shared" si="0"/>
        <v>0.1</v>
      </c>
      <c r="K10" s="10"/>
      <c r="L10" s="30"/>
      <c r="M10" s="36"/>
    </row>
    <row r="11" spans="1:13" x14ac:dyDescent="0.2">
      <c r="A11" s="33"/>
      <c r="B11" s="33"/>
      <c r="C11" s="34" t="s">
        <v>44</v>
      </c>
      <c r="D11" s="35">
        <v>4000</v>
      </c>
      <c r="E11" s="35">
        <v>4000</v>
      </c>
      <c r="F11" s="38" t="s">
        <v>44</v>
      </c>
      <c r="G11" s="39">
        <v>5000</v>
      </c>
      <c r="H11" s="39">
        <v>5500</v>
      </c>
      <c r="I11" s="40">
        <f t="shared" si="0"/>
        <v>0.25</v>
      </c>
      <c r="J11" s="40">
        <f t="shared" si="0"/>
        <v>0.375</v>
      </c>
      <c r="K11" s="40"/>
    </row>
    <row r="12" spans="1:13" x14ac:dyDescent="0.2">
      <c r="A12" s="33"/>
      <c r="B12" s="33"/>
      <c r="C12" s="34" t="s">
        <v>45</v>
      </c>
      <c r="D12" s="35">
        <v>5000</v>
      </c>
      <c r="E12" s="35">
        <v>5000</v>
      </c>
      <c r="F12" s="34" t="s">
        <v>45</v>
      </c>
      <c r="G12" s="29">
        <v>5000</v>
      </c>
      <c r="H12" s="29">
        <v>5500</v>
      </c>
      <c r="I12" s="10">
        <f t="shared" si="0"/>
        <v>0</v>
      </c>
      <c r="J12" s="10">
        <f t="shared" si="0"/>
        <v>0.1</v>
      </c>
      <c r="K12" s="10"/>
    </row>
    <row r="13" spans="1:13" x14ac:dyDescent="0.2">
      <c r="A13" s="33"/>
      <c r="B13" s="33"/>
      <c r="C13" s="34" t="s">
        <v>46</v>
      </c>
      <c r="D13" s="41" t="s">
        <v>47</v>
      </c>
      <c r="E13" s="35">
        <v>6000</v>
      </c>
      <c r="F13" s="34" t="s">
        <v>46</v>
      </c>
      <c r="G13" s="29" t="s">
        <v>48</v>
      </c>
      <c r="H13" s="29">
        <v>6600</v>
      </c>
      <c r="J13" s="10">
        <f t="shared" si="0"/>
        <v>0.1</v>
      </c>
      <c r="K13" s="10"/>
    </row>
    <row r="14" spans="1:13" x14ac:dyDescent="0.2">
      <c r="A14" s="33"/>
      <c r="B14" s="33"/>
      <c r="C14" s="34" t="s">
        <v>49</v>
      </c>
      <c r="D14" s="35"/>
      <c r="E14" s="35">
        <v>500</v>
      </c>
      <c r="F14" s="35"/>
      <c r="G14" s="29"/>
      <c r="H14" s="42">
        <v>600</v>
      </c>
      <c r="J14" s="10">
        <f t="shared" si="0"/>
        <v>0.2</v>
      </c>
      <c r="K14" s="10"/>
    </row>
    <row r="15" spans="1:13" x14ac:dyDescent="0.2">
      <c r="A15" s="33"/>
      <c r="B15" s="33"/>
    </row>
    <row r="16" spans="1:13" x14ac:dyDescent="0.2">
      <c r="A16" s="26" t="s">
        <v>50</v>
      </c>
      <c r="B16" s="43"/>
      <c r="C16" s="44"/>
      <c r="D16" s="45"/>
      <c r="E16" s="46"/>
      <c r="F16" s="46"/>
      <c r="G16" s="45"/>
      <c r="H16" s="46"/>
    </row>
    <row r="17" spans="1:11" x14ac:dyDescent="0.25">
      <c r="A17" s="37" t="s">
        <v>51</v>
      </c>
      <c r="B17" s="37" t="s">
        <v>52</v>
      </c>
      <c r="C17" s="34" t="s">
        <v>45</v>
      </c>
      <c r="D17" s="35">
        <v>5000</v>
      </c>
      <c r="E17" s="35">
        <v>5500</v>
      </c>
      <c r="F17" s="38" t="s">
        <v>45</v>
      </c>
      <c r="G17" s="35"/>
      <c r="H17" s="35"/>
      <c r="J17" s="10"/>
      <c r="K17" s="10"/>
    </row>
    <row r="18" spans="1:11" x14ac:dyDescent="0.2">
      <c r="A18" s="37"/>
      <c r="B18" s="37"/>
      <c r="C18" s="38"/>
      <c r="D18" s="39">
        <v>10000</v>
      </c>
      <c r="E18" s="39">
        <v>8000</v>
      </c>
      <c r="F18" s="30" t="s">
        <v>53</v>
      </c>
      <c r="G18" s="35">
        <v>8000</v>
      </c>
      <c r="H18" s="35">
        <v>8000</v>
      </c>
      <c r="I18" s="10">
        <f t="shared" ref="I18:J33" si="1">(+G18-D18)/(D18)</f>
        <v>-0.2</v>
      </c>
      <c r="J18" s="10">
        <f t="shared" si="1"/>
        <v>0</v>
      </c>
      <c r="K18" s="10"/>
    </row>
    <row r="19" spans="1:11" x14ac:dyDescent="0.2">
      <c r="C19" s="28" t="s">
        <v>35</v>
      </c>
      <c r="D19" s="29">
        <v>10000</v>
      </c>
      <c r="E19" s="29">
        <v>8000</v>
      </c>
      <c r="F19" s="30" t="s">
        <v>35</v>
      </c>
      <c r="G19" s="29">
        <v>10000</v>
      </c>
      <c r="H19" s="35">
        <v>10800</v>
      </c>
      <c r="I19" s="10">
        <f t="shared" si="1"/>
        <v>0</v>
      </c>
      <c r="J19" s="10">
        <f t="shared" si="1"/>
        <v>0.35</v>
      </c>
      <c r="K19" s="10"/>
    </row>
    <row r="20" spans="1:11" x14ac:dyDescent="0.2">
      <c r="A20" s="34"/>
      <c r="B20" s="34"/>
      <c r="C20" s="34" t="s">
        <v>36</v>
      </c>
      <c r="D20" s="35">
        <f>+D19+5000</f>
        <v>15000</v>
      </c>
      <c r="E20" s="35">
        <v>13000</v>
      </c>
      <c r="F20" s="30" t="s">
        <v>36</v>
      </c>
      <c r="G20" s="35">
        <f>+G19+5000</f>
        <v>15000</v>
      </c>
      <c r="H20" s="35">
        <v>16800</v>
      </c>
      <c r="I20" s="10">
        <f t="shared" si="1"/>
        <v>0</v>
      </c>
      <c r="J20" s="10">
        <f t="shared" si="1"/>
        <v>0.29230769230769232</v>
      </c>
      <c r="K20" s="10"/>
    </row>
    <row r="21" spans="1:11" x14ac:dyDescent="0.25">
      <c r="A21" s="34"/>
      <c r="B21" s="34"/>
      <c r="C21" s="34" t="s">
        <v>54</v>
      </c>
      <c r="D21" s="35">
        <f>+D20+10000</f>
        <v>25000</v>
      </c>
      <c r="E21" s="35">
        <v>15500</v>
      </c>
      <c r="F21" s="47" t="s">
        <v>54</v>
      </c>
      <c r="G21" s="48">
        <v>15000</v>
      </c>
      <c r="H21" s="49">
        <v>24000</v>
      </c>
      <c r="I21" s="10">
        <f t="shared" si="1"/>
        <v>-0.4</v>
      </c>
      <c r="J21" s="40">
        <f t="shared" si="1"/>
        <v>0.54838709677419351</v>
      </c>
      <c r="K21" s="40"/>
    </row>
    <row r="22" spans="1:11" x14ac:dyDescent="0.2">
      <c r="A22" s="34"/>
      <c r="B22" s="34"/>
      <c r="C22" s="34" t="s">
        <v>55</v>
      </c>
      <c r="D22" s="35">
        <f>+D21+10000</f>
        <v>35000</v>
      </c>
      <c r="E22" s="35">
        <v>20000</v>
      </c>
      <c r="F22" s="30" t="s">
        <v>55</v>
      </c>
      <c r="G22" s="35">
        <v>20000</v>
      </c>
      <c r="H22" s="35">
        <v>24000</v>
      </c>
      <c r="I22" s="10">
        <f t="shared" si="1"/>
        <v>-0.42857142857142855</v>
      </c>
      <c r="J22" s="10">
        <f t="shared" si="1"/>
        <v>0.2</v>
      </c>
      <c r="K22" s="10"/>
    </row>
    <row r="23" spans="1:11" x14ac:dyDescent="0.2">
      <c r="A23" s="34"/>
      <c r="B23" s="34"/>
      <c r="C23" s="34" t="s">
        <v>56</v>
      </c>
      <c r="D23" s="35">
        <f t="shared" ref="D23:D25" si="2">+D22+5000</f>
        <v>40000</v>
      </c>
      <c r="E23" s="35">
        <v>30000</v>
      </c>
      <c r="F23" s="30" t="s">
        <v>57</v>
      </c>
      <c r="G23" s="35">
        <v>20000</v>
      </c>
      <c r="H23" s="35">
        <v>36000</v>
      </c>
      <c r="I23" s="10">
        <f t="shared" si="1"/>
        <v>-0.5</v>
      </c>
      <c r="J23" s="10">
        <f t="shared" si="1"/>
        <v>0.2</v>
      </c>
      <c r="K23" s="10"/>
    </row>
    <row r="24" spans="1:11" x14ac:dyDescent="0.2">
      <c r="A24" s="34"/>
      <c r="B24" s="34"/>
      <c r="C24" s="34" t="s">
        <v>58</v>
      </c>
      <c r="D24" s="35">
        <f t="shared" si="2"/>
        <v>45000</v>
      </c>
      <c r="E24" s="35">
        <v>35000</v>
      </c>
      <c r="F24" s="30" t="s">
        <v>59</v>
      </c>
      <c r="G24" s="35">
        <v>20000</v>
      </c>
      <c r="H24" s="35">
        <v>40000</v>
      </c>
      <c r="I24" s="10">
        <f t="shared" si="1"/>
        <v>-0.55555555555555558</v>
      </c>
      <c r="J24" s="10">
        <f t="shared" si="1"/>
        <v>0.14285714285714285</v>
      </c>
      <c r="K24" s="10"/>
    </row>
    <row r="25" spans="1:11" x14ac:dyDescent="0.2">
      <c r="A25" s="34"/>
      <c r="B25" s="34"/>
      <c r="C25" s="34" t="s">
        <v>60</v>
      </c>
      <c r="D25" s="35">
        <f t="shared" si="2"/>
        <v>50000</v>
      </c>
      <c r="E25" s="35">
        <v>40000</v>
      </c>
      <c r="F25" s="50" t="s">
        <v>61</v>
      </c>
      <c r="G25" s="48">
        <v>20000</v>
      </c>
      <c r="H25" s="48">
        <v>45000</v>
      </c>
      <c r="I25" s="51">
        <f t="shared" si="1"/>
        <v>-0.6</v>
      </c>
      <c r="J25" s="10">
        <f t="shared" si="1"/>
        <v>0.125</v>
      </c>
      <c r="K25" s="10"/>
    </row>
    <row r="26" spans="1:11" x14ac:dyDescent="0.25">
      <c r="A26" s="34"/>
      <c r="B26" s="34"/>
      <c r="C26" s="34" t="s">
        <v>49</v>
      </c>
      <c r="D26" s="35"/>
      <c r="E26" s="35">
        <v>500</v>
      </c>
      <c r="F26" s="35"/>
      <c r="G26" s="35"/>
      <c r="H26" s="42">
        <v>600</v>
      </c>
      <c r="J26" s="10">
        <f t="shared" si="1"/>
        <v>0.2</v>
      </c>
      <c r="K26" s="10"/>
    </row>
    <row r="27" spans="1:11" x14ac:dyDescent="0.25">
      <c r="A27" s="34"/>
      <c r="B27" s="34"/>
      <c r="C27" s="34"/>
      <c r="D27" s="41"/>
      <c r="E27" s="35"/>
      <c r="F27" s="35"/>
      <c r="G27" s="41"/>
      <c r="H27" s="29"/>
    </row>
    <row r="28" spans="1:11" x14ac:dyDescent="0.2">
      <c r="A28" s="34" t="s">
        <v>62</v>
      </c>
      <c r="B28" s="34"/>
      <c r="C28" s="52" t="s">
        <v>63</v>
      </c>
      <c r="D28" s="41">
        <v>3000</v>
      </c>
      <c r="E28" s="41">
        <v>3500</v>
      </c>
      <c r="F28" s="30" t="s">
        <v>64</v>
      </c>
      <c r="G28" s="35">
        <v>6000</v>
      </c>
      <c r="H28" s="35">
        <v>4800</v>
      </c>
      <c r="I28" s="10">
        <f t="shared" si="1"/>
        <v>1</v>
      </c>
      <c r="J28" s="10">
        <f t="shared" si="1"/>
        <v>0.37142857142857144</v>
      </c>
      <c r="K28" s="10"/>
    </row>
    <row r="29" spans="1:11" x14ac:dyDescent="0.2">
      <c r="A29" s="34"/>
      <c r="B29" s="34"/>
      <c r="C29" s="52" t="s">
        <v>38</v>
      </c>
      <c r="D29" s="41">
        <v>3000</v>
      </c>
      <c r="E29" s="41">
        <v>3500</v>
      </c>
      <c r="F29" s="30" t="s">
        <v>38</v>
      </c>
      <c r="G29" s="35">
        <v>6000</v>
      </c>
      <c r="H29" s="35">
        <v>4800</v>
      </c>
      <c r="I29" s="10">
        <f t="shared" si="1"/>
        <v>1</v>
      </c>
      <c r="J29" s="10">
        <f t="shared" si="1"/>
        <v>0.37142857142857144</v>
      </c>
      <c r="K29" s="10"/>
    </row>
    <row r="30" spans="1:11" x14ac:dyDescent="0.2">
      <c r="B30" s="34"/>
      <c r="C30" s="34" t="s">
        <v>57</v>
      </c>
      <c r="D30" s="41">
        <v>3000</v>
      </c>
      <c r="E30" s="41">
        <v>3500</v>
      </c>
      <c r="F30" s="30" t="s">
        <v>65</v>
      </c>
      <c r="G30" s="35">
        <v>6000</v>
      </c>
      <c r="H30" s="35">
        <v>4800</v>
      </c>
      <c r="I30" s="10">
        <f t="shared" si="1"/>
        <v>1</v>
      </c>
      <c r="J30" s="10">
        <f t="shared" si="1"/>
        <v>0.37142857142857144</v>
      </c>
      <c r="K30" s="10"/>
    </row>
    <row r="31" spans="1:11" x14ac:dyDescent="0.2">
      <c r="A31" s="53"/>
      <c r="B31" s="53"/>
      <c r="C31" s="34" t="s">
        <v>66</v>
      </c>
      <c r="D31" s="35">
        <v>6000</v>
      </c>
      <c r="E31" s="54">
        <v>7000</v>
      </c>
      <c r="F31" s="30" t="s">
        <v>66</v>
      </c>
      <c r="G31" s="35">
        <v>6000</v>
      </c>
      <c r="H31" s="35">
        <v>9600</v>
      </c>
      <c r="I31" s="10">
        <f t="shared" si="1"/>
        <v>0</v>
      </c>
      <c r="J31" s="40">
        <f t="shared" si="1"/>
        <v>0.37142857142857144</v>
      </c>
      <c r="K31" s="40"/>
    </row>
    <row r="32" spans="1:11" x14ac:dyDescent="0.2">
      <c r="A32" s="53"/>
      <c r="B32" s="53"/>
      <c r="C32" s="34" t="s">
        <v>67</v>
      </c>
      <c r="D32" s="35">
        <v>6000</v>
      </c>
      <c r="E32" s="54">
        <v>9000</v>
      </c>
      <c r="F32" s="30" t="s">
        <v>67</v>
      </c>
      <c r="G32" s="35">
        <v>6000</v>
      </c>
      <c r="H32" s="35">
        <v>12000</v>
      </c>
      <c r="I32" s="10">
        <f t="shared" si="1"/>
        <v>0</v>
      </c>
      <c r="J32" s="10">
        <f t="shared" si="1"/>
        <v>0.33333333333333331</v>
      </c>
      <c r="K32" s="10"/>
    </row>
    <row r="33" spans="1:12" x14ac:dyDescent="0.2">
      <c r="A33" s="55"/>
      <c r="B33" s="55"/>
      <c r="C33" s="34" t="s">
        <v>68</v>
      </c>
      <c r="D33" s="35">
        <v>6000</v>
      </c>
      <c r="E33" s="54">
        <v>12000</v>
      </c>
      <c r="F33" s="30" t="s">
        <v>68</v>
      </c>
      <c r="G33" s="35">
        <v>6000</v>
      </c>
      <c r="H33" s="35">
        <v>15000</v>
      </c>
      <c r="I33" s="10">
        <f t="shared" si="1"/>
        <v>0</v>
      </c>
      <c r="J33" s="10">
        <f t="shared" si="1"/>
        <v>0.25</v>
      </c>
      <c r="K33" s="10"/>
    </row>
    <row r="34" spans="1:12" x14ac:dyDescent="0.25">
      <c r="A34" s="34"/>
      <c r="B34" s="34"/>
      <c r="C34" s="34" t="s">
        <v>49</v>
      </c>
      <c r="D34" s="35"/>
      <c r="E34" s="35">
        <v>500</v>
      </c>
      <c r="F34" s="35"/>
      <c r="G34" s="29"/>
      <c r="H34" s="42">
        <v>600</v>
      </c>
      <c r="J34" s="10">
        <f t="shared" ref="J34" si="3">(+H34-E34)/(E34)</f>
        <v>0.2</v>
      </c>
      <c r="K34" s="10"/>
    </row>
    <row r="35" spans="1:12" x14ac:dyDescent="0.25">
      <c r="A35" s="34"/>
      <c r="B35" s="34"/>
      <c r="C35" s="34"/>
      <c r="D35" s="35"/>
      <c r="E35" s="35"/>
      <c r="F35" s="35"/>
      <c r="G35" s="35"/>
      <c r="H35" s="29"/>
      <c r="J35" s="10"/>
      <c r="K35" s="10"/>
    </row>
    <row r="36" spans="1:12" x14ac:dyDescent="0.25">
      <c r="A36" s="28" t="s">
        <v>69</v>
      </c>
      <c r="B36" s="28" t="s">
        <v>70</v>
      </c>
      <c r="C36" s="28"/>
      <c r="D36" s="29">
        <v>10000</v>
      </c>
      <c r="E36" s="29">
        <v>10000</v>
      </c>
      <c r="F36" s="35"/>
      <c r="G36" s="31">
        <v>12000</v>
      </c>
      <c r="H36" s="29">
        <v>12000</v>
      </c>
      <c r="I36" s="10">
        <f t="shared" ref="I36:J36" si="4">(+G36-D36)/(D36)</f>
        <v>0.2</v>
      </c>
      <c r="J36" s="10">
        <f t="shared" si="4"/>
        <v>0.2</v>
      </c>
    </row>
    <row r="37" spans="1:12" x14ac:dyDescent="0.25">
      <c r="A37" s="34"/>
      <c r="B37" s="34"/>
      <c r="C37" s="34"/>
      <c r="D37" s="35"/>
      <c r="E37" s="41"/>
      <c r="F37" s="41"/>
      <c r="G37" s="35"/>
      <c r="H37" s="41"/>
    </row>
    <row r="38" spans="1:12" x14ac:dyDescent="0.2">
      <c r="A38" s="23" t="s">
        <v>71</v>
      </c>
      <c r="B38" s="43"/>
      <c r="C38" s="44"/>
      <c r="D38" s="45"/>
      <c r="E38" s="46"/>
      <c r="F38" s="46"/>
      <c r="G38" s="45"/>
      <c r="H38" s="46"/>
    </row>
    <row r="39" spans="1:12" x14ac:dyDescent="0.25">
      <c r="A39" s="28" t="s">
        <v>72</v>
      </c>
      <c r="B39" s="28"/>
      <c r="C39" s="28" t="s">
        <v>73</v>
      </c>
      <c r="D39" s="29">
        <v>2500</v>
      </c>
      <c r="E39" s="29">
        <v>2500</v>
      </c>
      <c r="F39" s="28" t="s">
        <v>73</v>
      </c>
      <c r="G39" s="29">
        <v>2500</v>
      </c>
      <c r="H39" s="29">
        <v>3000</v>
      </c>
      <c r="I39" s="10">
        <f t="shared" ref="I39:J50" si="5">(+G39-D39)/(D39)</f>
        <v>0</v>
      </c>
      <c r="J39" s="10">
        <f t="shared" si="5"/>
        <v>0.2</v>
      </c>
    </row>
    <row r="40" spans="1:12" x14ac:dyDescent="0.25">
      <c r="A40" s="34" t="s">
        <v>74</v>
      </c>
      <c r="B40" s="34"/>
      <c r="C40" s="34" t="s">
        <v>75</v>
      </c>
      <c r="D40" s="56">
        <v>5000</v>
      </c>
      <c r="E40" s="56">
        <v>4000</v>
      </c>
      <c r="F40" s="34" t="s">
        <v>75</v>
      </c>
      <c r="G40" s="29">
        <v>5000</v>
      </c>
      <c r="H40" s="29">
        <v>4800</v>
      </c>
      <c r="I40" s="10">
        <f t="shared" si="5"/>
        <v>0</v>
      </c>
      <c r="J40" s="10">
        <f t="shared" si="5"/>
        <v>0.2</v>
      </c>
    </row>
    <row r="41" spans="1:12" x14ac:dyDescent="0.2">
      <c r="A41" s="55"/>
      <c r="B41" s="55"/>
      <c r="C41" s="34" t="s">
        <v>76</v>
      </c>
      <c r="D41" s="56">
        <v>6000</v>
      </c>
      <c r="E41" s="56">
        <v>5000</v>
      </c>
      <c r="F41" s="34" t="s">
        <v>76</v>
      </c>
      <c r="G41" s="56">
        <v>6000</v>
      </c>
      <c r="H41" s="56">
        <v>6000</v>
      </c>
      <c r="I41" s="10">
        <f t="shared" si="5"/>
        <v>0</v>
      </c>
      <c r="J41" s="10">
        <f t="shared" si="5"/>
        <v>0.2</v>
      </c>
    </row>
    <row r="42" spans="1:12" x14ac:dyDescent="0.2">
      <c r="A42" s="55"/>
      <c r="B42" s="55"/>
      <c r="C42" s="34" t="s">
        <v>77</v>
      </c>
      <c r="D42" s="56">
        <v>6000</v>
      </c>
      <c r="E42" s="56">
        <v>6000</v>
      </c>
      <c r="F42" s="34" t="s">
        <v>77</v>
      </c>
      <c r="G42" s="56">
        <v>6000</v>
      </c>
      <c r="H42" s="56">
        <v>7200</v>
      </c>
      <c r="I42" s="10">
        <f t="shared" si="5"/>
        <v>0</v>
      </c>
      <c r="J42" s="10">
        <f t="shared" si="5"/>
        <v>0.2</v>
      </c>
    </row>
    <row r="43" spans="1:12" x14ac:dyDescent="0.2">
      <c r="A43" s="55"/>
      <c r="B43" s="55"/>
      <c r="C43" s="34" t="s">
        <v>78</v>
      </c>
      <c r="D43" s="56">
        <v>6000</v>
      </c>
      <c r="E43" s="56">
        <v>9000</v>
      </c>
      <c r="F43" s="38" t="s">
        <v>79</v>
      </c>
      <c r="G43" s="56"/>
      <c r="H43" s="56"/>
      <c r="J43" s="10"/>
    </row>
    <row r="44" spans="1:12" x14ac:dyDescent="0.2">
      <c r="A44" s="55"/>
      <c r="B44" s="55"/>
      <c r="C44" s="34" t="s">
        <v>80</v>
      </c>
      <c r="D44" s="56">
        <v>12000</v>
      </c>
      <c r="E44" s="56">
        <v>12000</v>
      </c>
      <c r="F44" s="38" t="s">
        <v>79</v>
      </c>
      <c r="G44" s="56"/>
      <c r="H44" s="56"/>
      <c r="J44" s="10"/>
    </row>
    <row r="45" spans="1:12" x14ac:dyDescent="0.2">
      <c r="A45" s="55"/>
      <c r="B45" s="55"/>
      <c r="C45" s="34" t="s">
        <v>81</v>
      </c>
      <c r="D45" s="56">
        <v>600</v>
      </c>
      <c r="E45" s="56">
        <v>600</v>
      </c>
      <c r="F45" s="34" t="s">
        <v>82</v>
      </c>
      <c r="G45" s="56">
        <v>600</v>
      </c>
      <c r="H45" s="56">
        <v>800</v>
      </c>
      <c r="I45" s="10">
        <f t="shared" si="5"/>
        <v>0</v>
      </c>
      <c r="J45" s="10">
        <f t="shared" si="5"/>
        <v>0.33333333333333331</v>
      </c>
    </row>
    <row r="46" spans="1:12" ht="24" x14ac:dyDescent="0.2">
      <c r="A46" s="55"/>
      <c r="B46" s="55"/>
      <c r="C46" s="34" t="s">
        <v>83</v>
      </c>
      <c r="D46" s="56"/>
      <c r="E46" s="35">
        <v>125</v>
      </c>
      <c r="F46" s="28" t="s">
        <v>73</v>
      </c>
      <c r="G46" s="56"/>
      <c r="H46" s="42">
        <v>300</v>
      </c>
      <c r="J46" s="10">
        <f t="shared" si="5"/>
        <v>1.4</v>
      </c>
      <c r="L46" s="57"/>
    </row>
    <row r="47" spans="1:12" x14ac:dyDescent="0.2">
      <c r="A47" s="55"/>
      <c r="B47" s="55"/>
      <c r="C47" s="34"/>
      <c r="D47" s="56"/>
      <c r="E47" s="35">
        <v>125</v>
      </c>
      <c r="F47" s="34" t="s">
        <v>75</v>
      </c>
      <c r="G47" s="56"/>
      <c r="H47" s="42">
        <v>500</v>
      </c>
      <c r="J47" s="10">
        <f t="shared" si="5"/>
        <v>3</v>
      </c>
      <c r="L47" s="57"/>
    </row>
    <row r="48" spans="1:12" x14ac:dyDescent="0.2">
      <c r="A48" s="55"/>
      <c r="B48" s="55"/>
      <c r="C48" s="34"/>
      <c r="D48" s="56"/>
      <c r="E48" s="35">
        <v>125</v>
      </c>
      <c r="F48" s="34" t="s">
        <v>76</v>
      </c>
      <c r="G48" s="56"/>
      <c r="H48" s="42">
        <v>600</v>
      </c>
      <c r="J48" s="10">
        <f t="shared" si="5"/>
        <v>3.8</v>
      </c>
      <c r="L48" s="57"/>
    </row>
    <row r="49" spans="1:12" x14ac:dyDescent="0.2">
      <c r="A49" s="55"/>
      <c r="B49" s="55"/>
      <c r="C49" s="34"/>
      <c r="D49" s="56"/>
      <c r="E49" s="35">
        <v>125</v>
      </c>
      <c r="F49" s="34" t="s">
        <v>77</v>
      </c>
      <c r="G49" s="56"/>
      <c r="H49" s="42">
        <v>800</v>
      </c>
      <c r="J49" s="10">
        <f t="shared" si="5"/>
        <v>5.4</v>
      </c>
      <c r="L49" s="57"/>
    </row>
    <row r="50" spans="1:12" x14ac:dyDescent="0.2">
      <c r="B50" s="34"/>
      <c r="C50" s="34"/>
      <c r="D50" s="34"/>
      <c r="E50" s="35">
        <v>125</v>
      </c>
      <c r="F50" s="38" t="s">
        <v>84</v>
      </c>
      <c r="G50" s="41"/>
      <c r="H50" s="42">
        <v>1000</v>
      </c>
      <c r="J50" s="10">
        <f t="shared" si="5"/>
        <v>7</v>
      </c>
      <c r="L50" s="57"/>
    </row>
    <row r="51" spans="1:12" x14ac:dyDescent="0.2">
      <c r="B51" s="34"/>
      <c r="C51" s="34"/>
      <c r="D51" s="34"/>
      <c r="E51" s="35"/>
      <c r="F51" s="35"/>
      <c r="G51" s="41"/>
      <c r="H51" s="35"/>
      <c r="J51" s="10"/>
      <c r="L51" s="57"/>
    </row>
    <row r="52" spans="1:12" x14ac:dyDescent="0.2">
      <c r="B52" s="34"/>
      <c r="C52" s="34"/>
      <c r="D52" s="34"/>
      <c r="E52" s="35"/>
      <c r="F52" s="35"/>
      <c r="G52" s="41"/>
      <c r="H52" s="35"/>
      <c r="L52" s="57"/>
    </row>
    <row r="53" spans="1:12" x14ac:dyDescent="0.25">
      <c r="D53" s="11"/>
      <c r="E53" s="11"/>
      <c r="F53" s="11"/>
      <c r="G53" s="11"/>
      <c r="H53" s="11"/>
    </row>
    <row r="54" spans="1:12" x14ac:dyDescent="0.25">
      <c r="D54" s="11"/>
      <c r="E54" s="11"/>
      <c r="F54" s="11"/>
      <c r="G54" s="11"/>
      <c r="H54" s="11"/>
    </row>
    <row r="55" spans="1:12" x14ac:dyDescent="0.25">
      <c r="A55" s="58" t="s">
        <v>85</v>
      </c>
      <c r="B55" s="58"/>
      <c r="C55" s="58"/>
      <c r="D55" s="58"/>
      <c r="E55" s="58"/>
      <c r="F55" s="58"/>
      <c r="G55" s="58"/>
      <c r="H55" s="58"/>
    </row>
    <row r="56" spans="1:12" x14ac:dyDescent="0.2">
      <c r="A56" s="55" t="s">
        <v>86</v>
      </c>
      <c r="B56" s="55"/>
      <c r="C56" s="34" t="s">
        <v>87</v>
      </c>
      <c r="D56" s="56">
        <v>2500</v>
      </c>
      <c r="E56" s="56">
        <v>1000</v>
      </c>
      <c r="F56" s="34"/>
      <c r="G56" s="56">
        <v>3000</v>
      </c>
      <c r="H56" s="56">
        <v>1500</v>
      </c>
      <c r="I56" s="10">
        <f>(+G56-D56)/(D56)</f>
        <v>0.2</v>
      </c>
      <c r="J56" s="10">
        <f t="shared" ref="J56:J61" si="6">(+H56-E56)/(E56)</f>
        <v>0.5</v>
      </c>
      <c r="K56" s="10"/>
    </row>
    <row r="57" spans="1:12" x14ac:dyDescent="0.2">
      <c r="A57" s="55"/>
      <c r="B57" s="55"/>
      <c r="C57" s="34" t="s">
        <v>88</v>
      </c>
      <c r="D57" s="56">
        <v>2500</v>
      </c>
      <c r="E57" s="56">
        <v>1000</v>
      </c>
      <c r="F57" s="34"/>
      <c r="G57" s="56">
        <v>3000</v>
      </c>
      <c r="H57" s="56">
        <v>1500</v>
      </c>
      <c r="I57" s="10">
        <f t="shared" ref="I57:I59" si="7">(+G57-D57)/(D57)</f>
        <v>0.2</v>
      </c>
      <c r="J57" s="10">
        <f t="shared" si="6"/>
        <v>0.5</v>
      </c>
      <c r="K57" s="10"/>
    </row>
    <row r="58" spans="1:12" x14ac:dyDescent="0.2">
      <c r="A58" s="55"/>
      <c r="B58" s="55"/>
      <c r="C58" s="34" t="s">
        <v>89</v>
      </c>
      <c r="D58" s="56">
        <v>500</v>
      </c>
      <c r="E58" s="56">
        <v>500</v>
      </c>
      <c r="F58" s="34"/>
      <c r="G58" s="56">
        <v>600</v>
      </c>
      <c r="H58" s="56">
        <v>660</v>
      </c>
      <c r="I58" s="10">
        <f t="shared" si="7"/>
        <v>0.2</v>
      </c>
      <c r="J58" s="10">
        <f t="shared" si="6"/>
        <v>0.32</v>
      </c>
      <c r="K58" s="10"/>
    </row>
    <row r="59" spans="1:12" ht="24" x14ac:dyDescent="0.2">
      <c r="A59" s="55"/>
      <c r="B59" s="55"/>
      <c r="C59" s="34" t="s">
        <v>90</v>
      </c>
      <c r="D59" s="56">
        <v>2500</v>
      </c>
      <c r="E59" s="56">
        <v>10000</v>
      </c>
      <c r="F59" s="34"/>
      <c r="G59" s="59">
        <v>5000</v>
      </c>
      <c r="H59" s="56">
        <v>7500</v>
      </c>
      <c r="I59" s="10">
        <f t="shared" si="7"/>
        <v>1</v>
      </c>
      <c r="J59" s="10">
        <f t="shared" si="6"/>
        <v>-0.25</v>
      </c>
      <c r="K59" s="10"/>
    </row>
    <row r="60" spans="1:12" ht="24" x14ac:dyDescent="0.2">
      <c r="A60" s="55"/>
      <c r="B60" s="55"/>
      <c r="C60" s="34" t="s">
        <v>91</v>
      </c>
      <c r="D60" s="56"/>
      <c r="E60" s="56">
        <v>500</v>
      </c>
      <c r="F60" s="34"/>
      <c r="G60" s="60"/>
      <c r="H60" s="61">
        <v>600</v>
      </c>
      <c r="J60" s="10">
        <f t="shared" si="6"/>
        <v>0.2</v>
      </c>
      <c r="K60" s="10"/>
    </row>
    <row r="61" spans="1:12" x14ac:dyDescent="0.2">
      <c r="A61" s="55"/>
      <c r="B61" s="55"/>
      <c r="C61" s="34" t="s">
        <v>92</v>
      </c>
      <c r="D61" s="56">
        <v>2500</v>
      </c>
      <c r="E61" s="56">
        <v>5000</v>
      </c>
      <c r="F61" s="34"/>
      <c r="G61" s="59">
        <v>5000</v>
      </c>
      <c r="H61" s="56">
        <v>7500</v>
      </c>
      <c r="I61" s="10">
        <f t="shared" ref="I61" si="8">(+G61-D61)/(D61)</f>
        <v>1</v>
      </c>
      <c r="J61" s="10">
        <f t="shared" si="6"/>
        <v>0.5</v>
      </c>
      <c r="K61" s="10"/>
    </row>
    <row r="62" spans="1:12" ht="24" x14ac:dyDescent="0.2">
      <c r="B62" s="55"/>
      <c r="C62" s="34" t="s">
        <v>83</v>
      </c>
      <c r="D62" s="35"/>
      <c r="E62" s="54"/>
      <c r="F62" s="54"/>
      <c r="G62" s="35"/>
      <c r="H62" s="42">
        <v>100</v>
      </c>
      <c r="J62" s="10"/>
      <c r="K62" s="10"/>
    </row>
    <row r="63" spans="1:12" ht="59.25" customHeight="1" x14ac:dyDescent="0.2">
      <c r="A63" s="62" t="s">
        <v>93</v>
      </c>
      <c r="B63" s="62"/>
      <c r="C63" s="63" t="s">
        <v>94</v>
      </c>
      <c r="D63" s="64"/>
      <c r="E63" s="64"/>
      <c r="F63" s="63"/>
      <c r="G63" s="64"/>
      <c r="H63" s="65">
        <v>0.05</v>
      </c>
      <c r="I63" s="66"/>
      <c r="J63" s="66"/>
      <c r="K63" s="66"/>
    </row>
    <row r="64" spans="1:12" ht="28.5" hidden="1" customHeight="1" x14ac:dyDescent="0.2">
      <c r="A64" s="67" t="s">
        <v>95</v>
      </c>
      <c r="B64" s="67"/>
      <c r="C64" s="68"/>
      <c r="D64" s="69"/>
      <c r="E64" s="69"/>
      <c r="F64" s="70" t="s">
        <v>96</v>
      </c>
      <c r="G64" s="69"/>
      <c r="H64" s="69">
        <v>500</v>
      </c>
      <c r="I64" s="71"/>
      <c r="J64" s="71"/>
      <c r="K64" s="71"/>
    </row>
    <row r="65" spans="1:11" ht="28.5" hidden="1" customHeight="1" x14ac:dyDescent="0.2">
      <c r="A65" s="68"/>
      <c r="B65" s="67"/>
      <c r="C65" s="68"/>
      <c r="D65" s="69"/>
      <c r="E65" s="69"/>
      <c r="F65" s="70" t="s">
        <v>97</v>
      </c>
      <c r="G65" s="69"/>
      <c r="H65" s="69">
        <v>500</v>
      </c>
      <c r="I65" s="71"/>
      <c r="J65" s="71"/>
      <c r="K65" s="71"/>
    </row>
    <row r="66" spans="1:11" ht="28.5" hidden="1" customHeight="1" x14ac:dyDescent="0.2">
      <c r="A66" s="67"/>
      <c r="B66" s="67"/>
      <c r="C66" s="68"/>
      <c r="D66" s="69"/>
      <c r="E66" s="69"/>
      <c r="F66" s="70" t="s">
        <v>98</v>
      </c>
      <c r="G66" s="69"/>
      <c r="H66" s="69">
        <v>500</v>
      </c>
      <c r="I66" s="71"/>
      <c r="J66" s="71"/>
      <c r="K66" s="71"/>
    </row>
    <row r="67" spans="1:11" ht="28.5" hidden="1" customHeight="1" x14ac:dyDescent="0.2">
      <c r="A67" s="67"/>
      <c r="B67" s="67"/>
      <c r="C67" s="68"/>
      <c r="D67" s="72"/>
      <c r="E67" s="69"/>
      <c r="F67" s="70" t="s">
        <v>99</v>
      </c>
      <c r="G67" s="69"/>
      <c r="H67" s="69">
        <v>500</v>
      </c>
      <c r="I67" s="71"/>
      <c r="J67" s="71"/>
      <c r="K67" s="71"/>
    </row>
    <row r="68" spans="1:11" ht="28.5" hidden="1" customHeight="1" x14ac:dyDescent="0.2">
      <c r="A68" s="67"/>
      <c r="B68" s="67"/>
      <c r="C68" s="68"/>
      <c r="D68" s="72"/>
      <c r="E68" s="69"/>
      <c r="F68" s="70" t="s">
        <v>100</v>
      </c>
      <c r="G68" s="69"/>
      <c r="H68" s="69">
        <v>1500</v>
      </c>
      <c r="I68" s="71"/>
      <c r="J68" s="71"/>
      <c r="K68" s="71"/>
    </row>
    <row r="69" spans="1:11" ht="28.5" hidden="1" customHeight="1" x14ac:dyDescent="0.2">
      <c r="A69" s="67"/>
      <c r="B69" s="67"/>
      <c r="C69" s="68"/>
      <c r="D69" s="69"/>
      <c r="E69" s="69"/>
      <c r="F69" s="70" t="s">
        <v>101</v>
      </c>
      <c r="G69" s="69"/>
      <c r="H69" s="69">
        <v>1500</v>
      </c>
      <c r="I69" s="71"/>
      <c r="J69" s="71"/>
      <c r="K69" s="71"/>
    </row>
    <row r="70" spans="1:11" ht="28.5" hidden="1" customHeight="1" x14ac:dyDescent="0.2">
      <c r="A70" s="67"/>
      <c r="B70" s="67"/>
      <c r="C70" s="68"/>
      <c r="D70" s="69"/>
      <c r="E70" s="69"/>
      <c r="F70" s="70" t="s">
        <v>102</v>
      </c>
      <c r="G70" s="69"/>
      <c r="H70" s="69">
        <v>1500</v>
      </c>
      <c r="I70" s="71"/>
      <c r="J70" s="71"/>
      <c r="K70" s="71"/>
    </row>
    <row r="71" spans="1:11" ht="57.75" customHeight="1" x14ac:dyDescent="0.2">
      <c r="A71" s="62"/>
      <c r="B71" s="62"/>
      <c r="C71" s="62" t="s">
        <v>103</v>
      </c>
      <c r="D71" s="62"/>
      <c r="E71" s="62"/>
      <c r="F71" s="62"/>
      <c r="G71" s="62"/>
      <c r="H71" s="62"/>
      <c r="I71" s="62"/>
      <c r="J71" s="62"/>
      <c r="K71" s="62"/>
    </row>
    <row r="72" spans="1:11" ht="24" x14ac:dyDescent="0.2">
      <c r="A72" s="68"/>
      <c r="B72" s="67"/>
      <c r="C72" s="70" t="s">
        <v>104</v>
      </c>
      <c r="D72" s="69"/>
      <c r="E72" s="69"/>
      <c r="F72" s="69"/>
      <c r="G72" s="69">
        <v>1500</v>
      </c>
      <c r="H72" s="69"/>
      <c r="I72" s="71"/>
      <c r="J72" s="71"/>
      <c r="K72" s="71"/>
    </row>
    <row r="73" spans="1:11" x14ac:dyDescent="0.25">
      <c r="A73" s="73"/>
      <c r="B73" s="73"/>
      <c r="C73" s="74"/>
      <c r="D73" s="75"/>
      <c r="E73" s="74"/>
      <c r="F73" s="74"/>
      <c r="G73" s="75"/>
      <c r="H73" s="73"/>
    </row>
    <row r="74" spans="1:11" x14ac:dyDescent="0.25">
      <c r="A74" s="58" t="s">
        <v>105</v>
      </c>
      <c r="B74" s="58"/>
      <c r="C74" s="58"/>
      <c r="D74" s="58"/>
      <c r="E74" s="58"/>
      <c r="F74" s="58"/>
      <c r="G74" s="58"/>
      <c r="H74" s="58"/>
    </row>
    <row r="75" spans="1:11" x14ac:dyDescent="0.25">
      <c r="A75" s="28" t="s">
        <v>106</v>
      </c>
      <c r="B75" s="28"/>
      <c r="C75" s="28" t="s">
        <v>87</v>
      </c>
      <c r="D75" s="29">
        <v>3000</v>
      </c>
      <c r="E75" s="76">
        <v>3000</v>
      </c>
      <c r="F75" s="76"/>
      <c r="G75" s="29">
        <v>3600</v>
      </c>
      <c r="H75" s="29">
        <v>4500</v>
      </c>
      <c r="I75" s="10">
        <f t="shared" ref="I75:J84" si="9">(+G75-D75)/(D75)</f>
        <v>0.2</v>
      </c>
      <c r="J75" s="10">
        <f t="shared" si="9"/>
        <v>0.5</v>
      </c>
      <c r="K75" s="10"/>
    </row>
    <row r="76" spans="1:11" ht="24" x14ac:dyDescent="0.2">
      <c r="B76" s="55"/>
      <c r="C76" s="34" t="s">
        <v>107</v>
      </c>
      <c r="D76" s="35"/>
      <c r="E76" s="54">
        <v>250</v>
      </c>
      <c r="F76" s="54"/>
      <c r="G76" s="35"/>
      <c r="H76" s="42">
        <v>300</v>
      </c>
      <c r="J76" s="10">
        <f t="shared" si="9"/>
        <v>0.2</v>
      </c>
      <c r="K76" s="10"/>
    </row>
    <row r="77" spans="1:11" x14ac:dyDescent="0.2">
      <c r="B77" s="55"/>
      <c r="C77" s="34"/>
      <c r="D77" s="35"/>
      <c r="E77" s="54"/>
      <c r="F77" s="54"/>
      <c r="G77" s="35"/>
      <c r="H77" s="35"/>
      <c r="J77" s="10"/>
      <c r="K77" s="10"/>
    </row>
    <row r="78" spans="1:11" x14ac:dyDescent="0.25">
      <c r="A78" s="77" t="s">
        <v>108</v>
      </c>
      <c r="B78" s="34"/>
      <c r="C78" s="34" t="s">
        <v>87</v>
      </c>
      <c r="D78" s="35">
        <v>2500</v>
      </c>
      <c r="E78" s="54">
        <v>1250</v>
      </c>
      <c r="F78" s="54"/>
      <c r="G78" s="35">
        <v>3000</v>
      </c>
      <c r="H78" s="54">
        <v>1500</v>
      </c>
      <c r="I78" s="10">
        <f t="shared" si="9"/>
        <v>0.2</v>
      </c>
      <c r="J78" s="10">
        <f t="shared" si="9"/>
        <v>0.2</v>
      </c>
      <c r="K78" s="10"/>
    </row>
    <row r="79" spans="1:11" x14ac:dyDescent="0.2">
      <c r="A79" s="55"/>
      <c r="B79" s="55"/>
      <c r="C79" s="34" t="s">
        <v>88</v>
      </c>
      <c r="D79" s="35">
        <v>2500</v>
      </c>
      <c r="E79" s="54">
        <v>1250</v>
      </c>
      <c r="F79" s="54"/>
      <c r="G79" s="35">
        <v>3000</v>
      </c>
      <c r="H79" s="54">
        <v>1500</v>
      </c>
      <c r="I79" s="10">
        <f t="shared" si="9"/>
        <v>0.2</v>
      </c>
      <c r="J79" s="10">
        <f t="shared" si="9"/>
        <v>0.2</v>
      </c>
      <c r="K79" s="10"/>
    </row>
    <row r="80" spans="1:11" x14ac:dyDescent="0.2">
      <c r="A80" s="55"/>
      <c r="B80" s="55"/>
      <c r="C80" s="34" t="s">
        <v>89</v>
      </c>
      <c r="D80" s="35">
        <v>500</v>
      </c>
      <c r="E80" s="54">
        <v>600</v>
      </c>
      <c r="F80" s="54"/>
      <c r="G80" s="35">
        <v>600</v>
      </c>
      <c r="H80" s="54">
        <v>660</v>
      </c>
      <c r="I80" s="10">
        <f t="shared" si="9"/>
        <v>0.2</v>
      </c>
      <c r="J80" s="10">
        <f t="shared" si="9"/>
        <v>0.1</v>
      </c>
      <c r="K80" s="10"/>
    </row>
    <row r="81" spans="1:11" x14ac:dyDescent="0.2">
      <c r="A81" s="55"/>
      <c r="B81" s="55"/>
      <c r="C81" s="34" t="s">
        <v>109</v>
      </c>
      <c r="D81" s="56">
        <v>2500</v>
      </c>
      <c r="E81" s="56">
        <v>10000</v>
      </c>
      <c r="F81" s="34"/>
      <c r="G81" s="59">
        <v>5000</v>
      </c>
      <c r="H81" s="56">
        <v>7500</v>
      </c>
      <c r="I81" s="10">
        <f t="shared" si="9"/>
        <v>1</v>
      </c>
      <c r="J81" s="10">
        <f t="shared" si="9"/>
        <v>-0.25</v>
      </c>
      <c r="K81" s="10"/>
    </row>
    <row r="82" spans="1:11" ht="24" x14ac:dyDescent="0.2">
      <c r="B82" s="55"/>
      <c r="C82" s="34" t="s">
        <v>91</v>
      </c>
      <c r="D82" s="56"/>
      <c r="E82" s="56">
        <v>500</v>
      </c>
      <c r="F82" s="34"/>
      <c r="G82" s="60"/>
      <c r="H82" s="61">
        <v>600</v>
      </c>
      <c r="J82" s="10">
        <f t="shared" si="9"/>
        <v>0.2</v>
      </c>
      <c r="K82" s="10"/>
    </row>
    <row r="83" spans="1:11" x14ac:dyDescent="0.2">
      <c r="A83" s="55"/>
      <c r="B83" s="55"/>
      <c r="C83" s="34" t="s">
        <v>92</v>
      </c>
      <c r="D83" s="56">
        <v>2500</v>
      </c>
      <c r="E83" s="56">
        <v>5000</v>
      </c>
      <c r="F83" s="34"/>
      <c r="G83" s="59">
        <v>5000</v>
      </c>
      <c r="H83" s="56">
        <v>7500</v>
      </c>
      <c r="I83" s="10">
        <f t="shared" ref="I83" si="10">(+G83-D83)/(D83)</f>
        <v>1</v>
      </c>
      <c r="J83" s="10">
        <f t="shared" si="9"/>
        <v>0.5</v>
      </c>
      <c r="K83" s="10"/>
    </row>
    <row r="84" spans="1:11" ht="24" x14ac:dyDescent="0.2">
      <c r="B84" s="55"/>
      <c r="C84" s="34" t="s">
        <v>83</v>
      </c>
      <c r="D84" s="35"/>
      <c r="E84" s="54">
        <v>250</v>
      </c>
      <c r="F84" s="54"/>
      <c r="G84" s="35"/>
      <c r="H84" s="42">
        <v>300</v>
      </c>
      <c r="J84" s="10">
        <f t="shared" si="9"/>
        <v>0.2</v>
      </c>
      <c r="K84" s="10"/>
    </row>
    <row r="85" spans="1:11" ht="59.25" customHeight="1" x14ac:dyDescent="0.2">
      <c r="A85" s="62" t="s">
        <v>93</v>
      </c>
      <c r="B85" s="62"/>
      <c r="C85" s="63" t="s">
        <v>94</v>
      </c>
      <c r="D85" s="64"/>
      <c r="E85" s="64"/>
      <c r="F85" s="63"/>
      <c r="G85" s="64"/>
      <c r="H85" s="65">
        <v>0.05</v>
      </c>
      <c r="I85" s="66"/>
      <c r="J85" s="66"/>
      <c r="K85" s="66"/>
    </row>
    <row r="86" spans="1:11" ht="28.5" hidden="1" customHeight="1" x14ac:dyDescent="0.2">
      <c r="A86" s="67" t="s">
        <v>95</v>
      </c>
      <c r="B86" s="67"/>
      <c r="C86" s="68"/>
      <c r="D86" s="69"/>
      <c r="E86" s="69"/>
      <c r="F86" s="70" t="s">
        <v>96</v>
      </c>
      <c r="G86" s="69"/>
      <c r="H86" s="69">
        <v>500</v>
      </c>
      <c r="I86" s="71"/>
      <c r="J86" s="71"/>
      <c r="K86" s="71"/>
    </row>
    <row r="87" spans="1:11" ht="28.5" hidden="1" customHeight="1" x14ac:dyDescent="0.2">
      <c r="A87" s="68"/>
      <c r="B87" s="67"/>
      <c r="C87" s="68"/>
      <c r="D87" s="69"/>
      <c r="E87" s="69"/>
      <c r="F87" s="70" t="s">
        <v>97</v>
      </c>
      <c r="G87" s="69"/>
      <c r="H87" s="69">
        <v>500</v>
      </c>
      <c r="I87" s="71"/>
      <c r="J87" s="71"/>
      <c r="K87" s="71"/>
    </row>
    <row r="88" spans="1:11" ht="28.5" hidden="1" customHeight="1" x14ac:dyDescent="0.2">
      <c r="A88" s="67"/>
      <c r="B88" s="67"/>
      <c r="C88" s="68"/>
      <c r="D88" s="69"/>
      <c r="E88" s="69"/>
      <c r="F88" s="70" t="s">
        <v>98</v>
      </c>
      <c r="G88" s="69"/>
      <c r="H88" s="69">
        <v>500</v>
      </c>
      <c r="I88" s="71"/>
      <c r="J88" s="71"/>
      <c r="K88" s="71"/>
    </row>
    <row r="89" spans="1:11" ht="28.5" hidden="1" customHeight="1" x14ac:dyDescent="0.2">
      <c r="A89" s="67"/>
      <c r="B89" s="67"/>
      <c r="C89" s="68"/>
      <c r="D89" s="72"/>
      <c r="E89" s="69"/>
      <c r="F89" s="70" t="s">
        <v>99</v>
      </c>
      <c r="G89" s="69"/>
      <c r="H89" s="69">
        <v>500</v>
      </c>
      <c r="I89" s="71"/>
      <c r="J89" s="71"/>
      <c r="K89" s="71"/>
    </row>
    <row r="90" spans="1:11" ht="28.5" hidden="1" customHeight="1" x14ac:dyDescent="0.2">
      <c r="A90" s="67"/>
      <c r="B90" s="67"/>
      <c r="C90" s="68"/>
      <c r="D90" s="72"/>
      <c r="E90" s="69"/>
      <c r="F90" s="70" t="s">
        <v>100</v>
      </c>
      <c r="G90" s="69"/>
      <c r="H90" s="69">
        <v>1500</v>
      </c>
      <c r="I90" s="71"/>
      <c r="J90" s="71"/>
      <c r="K90" s="71"/>
    </row>
    <row r="91" spans="1:11" ht="28.5" hidden="1" customHeight="1" x14ac:dyDescent="0.2">
      <c r="A91" s="67"/>
      <c r="B91" s="67"/>
      <c r="C91" s="68"/>
      <c r="D91" s="69"/>
      <c r="E91" s="69"/>
      <c r="F91" s="70" t="s">
        <v>101</v>
      </c>
      <c r="G91" s="69"/>
      <c r="H91" s="69">
        <v>1500</v>
      </c>
      <c r="I91" s="71"/>
      <c r="J91" s="71"/>
      <c r="K91" s="71"/>
    </row>
    <row r="92" spans="1:11" ht="28.5" hidden="1" customHeight="1" x14ac:dyDescent="0.2">
      <c r="A92" s="67"/>
      <c r="B92" s="67"/>
      <c r="C92" s="68"/>
      <c r="D92" s="69"/>
      <c r="E92" s="69"/>
      <c r="F92" s="70" t="s">
        <v>102</v>
      </c>
      <c r="G92" s="69"/>
      <c r="H92" s="69">
        <v>1500</v>
      </c>
      <c r="I92" s="71"/>
      <c r="J92" s="71"/>
      <c r="K92" s="71"/>
    </row>
    <row r="93" spans="1:11" ht="57.75" customHeight="1" x14ac:dyDescent="0.2">
      <c r="A93" s="62"/>
      <c r="B93" s="62"/>
      <c r="C93" s="62" t="s">
        <v>103</v>
      </c>
      <c r="D93" s="62"/>
      <c r="E93" s="62"/>
      <c r="F93" s="62"/>
      <c r="G93" s="62"/>
      <c r="H93" s="62"/>
      <c r="I93" s="62"/>
      <c r="J93" s="62"/>
      <c r="K93" s="62"/>
    </row>
    <row r="94" spans="1:11" ht="24" x14ac:dyDescent="0.2">
      <c r="A94" s="68"/>
      <c r="B94" s="67"/>
      <c r="C94" s="70" t="s">
        <v>104</v>
      </c>
      <c r="D94" s="69"/>
      <c r="E94" s="69"/>
      <c r="F94" s="69"/>
      <c r="G94" s="69">
        <v>1500</v>
      </c>
      <c r="H94" s="69"/>
      <c r="I94" s="71"/>
      <c r="J94" s="71"/>
      <c r="K94" s="71"/>
    </row>
    <row r="95" spans="1:11" x14ac:dyDescent="0.2">
      <c r="A95" s="78" t="s">
        <v>110</v>
      </c>
      <c r="B95" s="55"/>
      <c r="C95" s="34" t="s">
        <v>87</v>
      </c>
      <c r="D95" s="35">
        <v>2500</v>
      </c>
      <c r="E95" s="54">
        <v>1250</v>
      </c>
      <c r="F95" s="34"/>
      <c r="G95" s="35">
        <v>3000</v>
      </c>
      <c r="H95" s="54">
        <v>1500</v>
      </c>
      <c r="I95" s="10">
        <f t="shared" ref="I95:J101" si="11">(+G95-D95)/(D95)</f>
        <v>0.2</v>
      </c>
      <c r="J95" s="10">
        <f t="shared" si="11"/>
        <v>0.2</v>
      </c>
      <c r="K95" s="10"/>
    </row>
    <row r="96" spans="1:11" x14ac:dyDescent="0.2">
      <c r="B96" s="55"/>
      <c r="C96" s="34" t="s">
        <v>88</v>
      </c>
      <c r="D96" s="35">
        <v>2500</v>
      </c>
      <c r="E96" s="54">
        <v>1250</v>
      </c>
      <c r="F96" s="34"/>
      <c r="G96" s="35">
        <v>3000</v>
      </c>
      <c r="H96" s="54">
        <v>1500</v>
      </c>
      <c r="I96" s="10">
        <f t="shared" si="11"/>
        <v>0.2</v>
      </c>
      <c r="J96" s="10">
        <f t="shared" si="11"/>
        <v>0.2</v>
      </c>
      <c r="K96" s="10"/>
    </row>
    <row r="97" spans="1:11" x14ac:dyDescent="0.2">
      <c r="B97" s="55"/>
      <c r="C97" s="34" t="s">
        <v>89</v>
      </c>
      <c r="D97" s="35">
        <v>500</v>
      </c>
      <c r="E97" s="54">
        <v>600</v>
      </c>
      <c r="F97" s="34"/>
      <c r="G97" s="35">
        <v>600</v>
      </c>
      <c r="H97" s="54">
        <v>660</v>
      </c>
      <c r="I97" s="10">
        <f t="shared" si="11"/>
        <v>0.2</v>
      </c>
      <c r="J97" s="10">
        <f t="shared" si="11"/>
        <v>0.1</v>
      </c>
      <c r="K97" s="10"/>
    </row>
    <row r="98" spans="1:11" x14ac:dyDescent="0.2">
      <c r="B98" s="55"/>
      <c r="C98" s="34" t="s">
        <v>109</v>
      </c>
      <c r="D98" s="56">
        <v>2500</v>
      </c>
      <c r="E98" s="56">
        <v>10000</v>
      </c>
      <c r="F98" s="34"/>
      <c r="G98" s="59">
        <v>5000</v>
      </c>
      <c r="H98" s="56">
        <v>7500</v>
      </c>
      <c r="I98" s="10">
        <f t="shared" si="11"/>
        <v>1</v>
      </c>
      <c r="J98" s="10">
        <f t="shared" si="11"/>
        <v>-0.25</v>
      </c>
      <c r="K98" s="10"/>
    </row>
    <row r="99" spans="1:11" ht="24" x14ac:dyDescent="0.2">
      <c r="B99" s="55"/>
      <c r="C99" s="34" t="s">
        <v>91</v>
      </c>
      <c r="D99" s="56"/>
      <c r="E99" s="56">
        <v>500</v>
      </c>
      <c r="F99" s="34"/>
      <c r="G99" s="60"/>
      <c r="H99" s="61">
        <v>600</v>
      </c>
      <c r="J99" s="10">
        <f t="shared" si="11"/>
        <v>0.2</v>
      </c>
      <c r="K99" s="10"/>
    </row>
    <row r="100" spans="1:11" x14ac:dyDescent="0.2">
      <c r="B100" s="55"/>
      <c r="C100" s="34" t="s">
        <v>92</v>
      </c>
      <c r="D100" s="56">
        <v>2500</v>
      </c>
      <c r="E100" s="56">
        <v>5000</v>
      </c>
      <c r="F100" s="34"/>
      <c r="G100" s="59">
        <v>5000</v>
      </c>
      <c r="H100" s="56">
        <v>7500</v>
      </c>
      <c r="I100" s="10">
        <f t="shared" ref="I100" si="12">(+G100-D100)/(D100)</f>
        <v>1</v>
      </c>
      <c r="J100" s="10">
        <f t="shared" si="11"/>
        <v>0.5</v>
      </c>
      <c r="K100" s="10"/>
    </row>
    <row r="101" spans="1:11" ht="24" x14ac:dyDescent="0.2">
      <c r="B101" s="55"/>
      <c r="C101" s="34" t="s">
        <v>83</v>
      </c>
      <c r="D101" s="35"/>
      <c r="E101" s="54">
        <v>250</v>
      </c>
      <c r="F101" s="54"/>
      <c r="G101" s="35"/>
      <c r="H101" s="42">
        <v>300</v>
      </c>
      <c r="J101" s="10">
        <f t="shared" si="11"/>
        <v>0.2</v>
      </c>
      <c r="K101" s="10"/>
    </row>
    <row r="102" spans="1:11" ht="59.25" customHeight="1" x14ac:dyDescent="0.2">
      <c r="A102" s="62" t="s">
        <v>93</v>
      </c>
      <c r="B102" s="62"/>
      <c r="C102" s="63" t="s">
        <v>94</v>
      </c>
      <c r="D102" s="64"/>
      <c r="E102" s="64"/>
      <c r="F102" s="63"/>
      <c r="G102" s="64"/>
      <c r="H102" s="65">
        <v>0.05</v>
      </c>
      <c r="I102" s="66"/>
      <c r="J102" s="66"/>
      <c r="K102" s="66"/>
    </row>
    <row r="103" spans="1:11" ht="28.5" hidden="1" customHeight="1" x14ac:dyDescent="0.2">
      <c r="A103" s="67" t="s">
        <v>95</v>
      </c>
      <c r="B103" s="67"/>
      <c r="C103" s="68"/>
      <c r="D103" s="69"/>
      <c r="E103" s="69"/>
      <c r="F103" s="70" t="s">
        <v>96</v>
      </c>
      <c r="G103" s="69"/>
      <c r="H103" s="69">
        <v>500</v>
      </c>
      <c r="I103" s="71"/>
      <c r="J103" s="71"/>
      <c r="K103" s="71"/>
    </row>
    <row r="104" spans="1:11" ht="28.5" hidden="1" customHeight="1" x14ac:dyDescent="0.2">
      <c r="A104" s="68"/>
      <c r="B104" s="67"/>
      <c r="C104" s="68"/>
      <c r="D104" s="69"/>
      <c r="E104" s="69"/>
      <c r="F104" s="70" t="s">
        <v>97</v>
      </c>
      <c r="G104" s="69"/>
      <c r="H104" s="69">
        <v>500</v>
      </c>
      <c r="I104" s="71"/>
      <c r="J104" s="71"/>
      <c r="K104" s="71"/>
    </row>
    <row r="105" spans="1:11" ht="28.5" hidden="1" customHeight="1" x14ac:dyDescent="0.2">
      <c r="A105" s="67"/>
      <c r="B105" s="67"/>
      <c r="C105" s="68"/>
      <c r="D105" s="69"/>
      <c r="E105" s="69"/>
      <c r="F105" s="70" t="s">
        <v>98</v>
      </c>
      <c r="G105" s="69"/>
      <c r="H105" s="69">
        <v>500</v>
      </c>
      <c r="I105" s="71"/>
      <c r="J105" s="71"/>
      <c r="K105" s="71"/>
    </row>
    <row r="106" spans="1:11" ht="28.5" hidden="1" customHeight="1" x14ac:dyDescent="0.2">
      <c r="A106" s="67"/>
      <c r="B106" s="67"/>
      <c r="C106" s="68"/>
      <c r="D106" s="72"/>
      <c r="E106" s="69"/>
      <c r="F106" s="70" t="s">
        <v>99</v>
      </c>
      <c r="G106" s="69"/>
      <c r="H106" s="69">
        <v>500</v>
      </c>
      <c r="I106" s="71"/>
      <c r="J106" s="71"/>
      <c r="K106" s="71"/>
    </row>
    <row r="107" spans="1:11" ht="28.5" hidden="1" customHeight="1" x14ac:dyDescent="0.2">
      <c r="A107" s="67"/>
      <c r="B107" s="67"/>
      <c r="C107" s="68"/>
      <c r="D107" s="72"/>
      <c r="E107" s="69"/>
      <c r="F107" s="70" t="s">
        <v>100</v>
      </c>
      <c r="G107" s="69"/>
      <c r="H107" s="69">
        <v>1500</v>
      </c>
      <c r="I107" s="71"/>
      <c r="J107" s="71"/>
      <c r="K107" s="71"/>
    </row>
    <row r="108" spans="1:11" ht="28.5" hidden="1" customHeight="1" x14ac:dyDescent="0.2">
      <c r="A108" s="67"/>
      <c r="B108" s="67"/>
      <c r="C108" s="68"/>
      <c r="D108" s="69"/>
      <c r="E108" s="69"/>
      <c r="F108" s="70" t="s">
        <v>101</v>
      </c>
      <c r="G108" s="69"/>
      <c r="H108" s="69">
        <v>1500</v>
      </c>
      <c r="I108" s="71"/>
      <c r="J108" s="71"/>
      <c r="K108" s="71"/>
    </row>
    <row r="109" spans="1:11" ht="28.5" hidden="1" customHeight="1" x14ac:dyDescent="0.2">
      <c r="A109" s="67"/>
      <c r="B109" s="67"/>
      <c r="C109" s="68"/>
      <c r="D109" s="69"/>
      <c r="E109" s="69"/>
      <c r="F109" s="70" t="s">
        <v>102</v>
      </c>
      <c r="G109" s="69"/>
      <c r="H109" s="69">
        <v>1500</v>
      </c>
      <c r="I109" s="71"/>
      <c r="J109" s="71"/>
      <c r="K109" s="71"/>
    </row>
    <row r="110" spans="1:11" ht="57.75" customHeight="1" x14ac:dyDescent="0.2">
      <c r="A110" s="62"/>
      <c r="B110" s="62"/>
      <c r="C110" s="62" t="s">
        <v>103</v>
      </c>
      <c r="D110" s="62"/>
      <c r="E110" s="62"/>
      <c r="F110" s="62"/>
      <c r="G110" s="62"/>
      <c r="H110" s="62"/>
      <c r="I110" s="62"/>
      <c r="J110" s="62"/>
      <c r="K110" s="62"/>
    </row>
    <row r="111" spans="1:11" ht="24" x14ac:dyDescent="0.2">
      <c r="A111" s="68"/>
      <c r="B111" s="67"/>
      <c r="C111" s="70" t="s">
        <v>104</v>
      </c>
      <c r="D111" s="69"/>
      <c r="E111" s="69"/>
      <c r="F111" s="69"/>
      <c r="G111" s="69">
        <v>1500</v>
      </c>
      <c r="H111" s="69"/>
      <c r="I111" s="71"/>
      <c r="J111" s="71"/>
      <c r="K111" s="71"/>
    </row>
    <row r="112" spans="1:11" x14ac:dyDescent="0.2">
      <c r="A112" s="68"/>
      <c r="B112" s="67"/>
      <c r="C112" s="70"/>
      <c r="D112" s="69"/>
      <c r="E112" s="69"/>
      <c r="F112" s="69"/>
      <c r="G112" s="69"/>
      <c r="H112" s="69"/>
      <c r="I112" s="71"/>
      <c r="J112" s="71"/>
      <c r="K112" s="71"/>
    </row>
    <row r="113" spans="1:11" x14ac:dyDescent="0.2">
      <c r="A113" s="68"/>
      <c r="B113" s="67"/>
      <c r="C113" s="70"/>
      <c r="D113" s="69"/>
      <c r="E113" s="69"/>
      <c r="F113" s="69"/>
      <c r="G113" s="69"/>
      <c r="H113" s="69"/>
      <c r="I113" s="71"/>
      <c r="J113" s="71"/>
      <c r="K113" s="71"/>
    </row>
    <row r="114" spans="1:11" x14ac:dyDescent="0.25">
      <c r="A114" s="58" t="s">
        <v>111</v>
      </c>
      <c r="B114" s="58"/>
      <c r="C114" s="58"/>
      <c r="D114" s="58"/>
      <c r="E114" s="58"/>
      <c r="F114" s="58"/>
      <c r="G114" s="58"/>
      <c r="H114" s="58"/>
    </row>
    <row r="115" spans="1:11" x14ac:dyDescent="0.2">
      <c r="A115" s="34"/>
      <c r="B115" s="34"/>
      <c r="C115" s="55"/>
      <c r="D115" s="79"/>
      <c r="E115" s="79"/>
      <c r="F115" s="79"/>
      <c r="H115" s="79"/>
    </row>
    <row r="116" spans="1:11" x14ac:dyDescent="0.25">
      <c r="A116" s="34" t="s">
        <v>112</v>
      </c>
      <c r="B116" s="34" t="s">
        <v>113</v>
      </c>
      <c r="C116" s="34" t="s">
        <v>87</v>
      </c>
      <c r="D116" s="35">
        <v>5000</v>
      </c>
      <c r="E116" s="35">
        <v>2000</v>
      </c>
      <c r="F116" s="35"/>
      <c r="G116" s="31">
        <v>6000</v>
      </c>
      <c r="H116" s="35">
        <v>2500</v>
      </c>
      <c r="I116" s="10">
        <f t="shared" ref="I116:J119" si="13">(+G116-D116)/(D116)</f>
        <v>0.2</v>
      </c>
      <c r="J116" s="10">
        <f t="shared" si="13"/>
        <v>0.25</v>
      </c>
    </row>
    <row r="117" spans="1:11" x14ac:dyDescent="0.2">
      <c r="A117" s="55"/>
      <c r="B117" s="55"/>
      <c r="C117" s="34" t="s">
        <v>88</v>
      </c>
      <c r="D117" s="35">
        <v>5000</v>
      </c>
      <c r="E117" s="35">
        <v>2000</v>
      </c>
      <c r="F117" s="35"/>
      <c r="G117" s="31">
        <v>6000</v>
      </c>
      <c r="H117" s="35">
        <v>2500</v>
      </c>
      <c r="I117" s="10">
        <f t="shared" si="13"/>
        <v>0.2</v>
      </c>
      <c r="J117" s="10">
        <f t="shared" si="13"/>
        <v>0.25</v>
      </c>
    </row>
    <row r="118" spans="1:11" x14ac:dyDescent="0.2">
      <c r="A118" s="55"/>
      <c r="B118" s="55"/>
      <c r="C118" s="34" t="s">
        <v>89</v>
      </c>
      <c r="D118" s="35">
        <v>750</v>
      </c>
      <c r="E118" s="35">
        <v>750</v>
      </c>
      <c r="F118" s="35"/>
      <c r="G118" s="31">
        <v>900</v>
      </c>
      <c r="H118" s="35">
        <v>900</v>
      </c>
      <c r="I118" s="10">
        <f t="shared" si="13"/>
        <v>0.2</v>
      </c>
      <c r="J118" s="10">
        <f t="shared" si="13"/>
        <v>0.2</v>
      </c>
    </row>
    <row r="119" spans="1:11" ht="24" x14ac:dyDescent="0.2">
      <c r="A119" s="55"/>
      <c r="B119" s="55"/>
      <c r="C119" s="34" t="s">
        <v>107</v>
      </c>
      <c r="D119" s="35"/>
      <c r="E119" s="35">
        <v>125</v>
      </c>
      <c r="F119" s="35"/>
      <c r="G119" s="35"/>
      <c r="H119" s="42">
        <v>300</v>
      </c>
      <c r="J119" s="10">
        <f t="shared" si="13"/>
        <v>1.4</v>
      </c>
    </row>
    <row r="120" spans="1:11" ht="59.25" customHeight="1" x14ac:dyDescent="0.2">
      <c r="A120" s="62" t="s">
        <v>93</v>
      </c>
      <c r="B120" s="62"/>
      <c r="C120" s="63" t="s">
        <v>94</v>
      </c>
      <c r="D120" s="64"/>
      <c r="E120" s="64"/>
      <c r="F120" s="63"/>
      <c r="G120" s="64"/>
      <c r="H120" s="65">
        <v>0.05</v>
      </c>
      <c r="I120" s="66"/>
      <c r="J120" s="66"/>
      <c r="K120" s="66"/>
    </row>
    <row r="121" spans="1:11" ht="28.5" hidden="1" customHeight="1" x14ac:dyDescent="0.2">
      <c r="A121" s="67" t="s">
        <v>95</v>
      </c>
      <c r="B121" s="67"/>
      <c r="C121" s="68"/>
      <c r="D121" s="69"/>
      <c r="E121" s="69"/>
      <c r="F121" s="70" t="s">
        <v>96</v>
      </c>
      <c r="G121" s="69"/>
      <c r="H121" s="69">
        <v>500</v>
      </c>
      <c r="I121" s="71"/>
      <c r="J121" s="71"/>
      <c r="K121" s="71"/>
    </row>
    <row r="122" spans="1:11" ht="28.5" hidden="1" customHeight="1" x14ac:dyDescent="0.2">
      <c r="A122" s="68"/>
      <c r="B122" s="67"/>
      <c r="C122" s="68"/>
      <c r="D122" s="69"/>
      <c r="E122" s="69"/>
      <c r="F122" s="70" t="s">
        <v>97</v>
      </c>
      <c r="G122" s="69"/>
      <c r="H122" s="69">
        <v>500</v>
      </c>
      <c r="I122" s="71"/>
      <c r="J122" s="71"/>
      <c r="K122" s="71"/>
    </row>
    <row r="123" spans="1:11" ht="28.5" hidden="1" customHeight="1" x14ac:dyDescent="0.2">
      <c r="A123" s="67"/>
      <c r="B123" s="67"/>
      <c r="C123" s="68"/>
      <c r="D123" s="69"/>
      <c r="E123" s="69"/>
      <c r="F123" s="70" t="s">
        <v>98</v>
      </c>
      <c r="G123" s="69"/>
      <c r="H123" s="69">
        <v>500</v>
      </c>
      <c r="I123" s="71"/>
      <c r="J123" s="71"/>
      <c r="K123" s="71"/>
    </row>
    <row r="124" spans="1:11" ht="28.5" hidden="1" customHeight="1" x14ac:dyDescent="0.2">
      <c r="A124" s="67"/>
      <c r="B124" s="67"/>
      <c r="C124" s="68"/>
      <c r="D124" s="72"/>
      <c r="E124" s="69"/>
      <c r="F124" s="70" t="s">
        <v>99</v>
      </c>
      <c r="G124" s="69"/>
      <c r="H124" s="69">
        <v>500</v>
      </c>
      <c r="I124" s="71"/>
      <c r="J124" s="71"/>
      <c r="K124" s="71"/>
    </row>
    <row r="125" spans="1:11" ht="28.5" hidden="1" customHeight="1" x14ac:dyDescent="0.2">
      <c r="A125" s="67"/>
      <c r="B125" s="67"/>
      <c r="C125" s="68"/>
      <c r="D125" s="72"/>
      <c r="E125" s="69"/>
      <c r="F125" s="70" t="s">
        <v>100</v>
      </c>
      <c r="G125" s="69"/>
      <c r="H125" s="69">
        <v>1500</v>
      </c>
      <c r="I125" s="71"/>
      <c r="J125" s="71"/>
      <c r="K125" s="71"/>
    </row>
    <row r="126" spans="1:11" ht="28.5" hidden="1" customHeight="1" x14ac:dyDescent="0.2">
      <c r="A126" s="67"/>
      <c r="B126" s="67"/>
      <c r="C126" s="68"/>
      <c r="D126" s="69"/>
      <c r="E126" s="69"/>
      <c r="F126" s="70" t="s">
        <v>101</v>
      </c>
      <c r="G126" s="69"/>
      <c r="H126" s="69">
        <v>1500</v>
      </c>
      <c r="I126" s="71"/>
      <c r="J126" s="71"/>
      <c r="K126" s="71"/>
    </row>
    <row r="127" spans="1:11" ht="28.5" hidden="1" customHeight="1" x14ac:dyDescent="0.2">
      <c r="A127" s="67"/>
      <c r="B127" s="67"/>
      <c r="C127" s="68"/>
      <c r="D127" s="69"/>
      <c r="E127" s="69"/>
      <c r="F127" s="70" t="s">
        <v>102</v>
      </c>
      <c r="G127" s="69"/>
      <c r="H127" s="69">
        <v>1500</v>
      </c>
      <c r="I127" s="71"/>
      <c r="J127" s="71"/>
      <c r="K127" s="71"/>
    </row>
    <row r="128" spans="1:11" ht="57.75" customHeight="1" x14ac:dyDescent="0.2">
      <c r="A128" s="62"/>
      <c r="B128" s="62"/>
      <c r="C128" s="62" t="s">
        <v>103</v>
      </c>
      <c r="D128" s="62"/>
      <c r="E128" s="62"/>
      <c r="F128" s="62"/>
      <c r="G128" s="62"/>
      <c r="H128" s="62"/>
      <c r="I128" s="62"/>
      <c r="J128" s="62"/>
      <c r="K128" s="62"/>
    </row>
    <row r="129" spans="1:11" ht="24" x14ac:dyDescent="0.2">
      <c r="A129" s="68"/>
      <c r="B129" s="67"/>
      <c r="C129" s="70" t="s">
        <v>104</v>
      </c>
      <c r="D129" s="69"/>
      <c r="E129" s="69"/>
      <c r="F129" s="69"/>
      <c r="G129" s="69">
        <v>1500</v>
      </c>
      <c r="H129" s="69"/>
      <c r="I129" s="71"/>
      <c r="J129" s="71"/>
      <c r="K129" s="71"/>
    </row>
    <row r="138" spans="1:11" x14ac:dyDescent="0.25">
      <c r="D138" s="80"/>
      <c r="E138" s="81"/>
      <c r="F138" s="81"/>
      <c r="G138" s="80"/>
      <c r="H138" s="81"/>
    </row>
    <row r="139" spans="1:11" x14ac:dyDescent="0.25">
      <c r="D139" s="11"/>
    </row>
    <row r="142" spans="1:11" x14ac:dyDescent="0.25">
      <c r="D142" s="81"/>
      <c r="G142" s="81"/>
    </row>
    <row r="144" spans="1:11" x14ac:dyDescent="0.25">
      <c r="H144" s="42"/>
    </row>
  </sheetData>
  <mergeCells count="4">
    <mergeCell ref="A1:E1"/>
    <mergeCell ref="D2:E2"/>
    <mergeCell ref="G2:H2"/>
    <mergeCell ref="I2:J2"/>
  </mergeCells>
  <pageMargins left="0.7" right="0.7" top="0.75" bottom="0.75" header="0.3" footer="0.3"/>
  <pageSetup scale="56" orientation="landscape" r:id="rId1"/>
  <rowBreaks count="1" manualBreakCount="1">
    <brk id="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Fees calculator</vt:lpstr>
      <vt:lpstr>Summary</vt:lpstr>
      <vt:lpstr>DropDown</vt:lpstr>
      <vt:lpstr>Fee Sheet</vt:lpstr>
      <vt:lpstr>'Fee Sheet'!Print_Area</vt:lpstr>
      <vt:lpstr>'Fee Sheet'!Print_Titles</vt:lpstr>
    </vt:vector>
  </TitlesOfParts>
  <Company>MIH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Hsu</dc:creator>
  <cp:lastModifiedBy>Ailish Byrne</cp:lastModifiedBy>
  <dcterms:created xsi:type="dcterms:W3CDTF">2024-04-02T16:24:36Z</dcterms:created>
  <dcterms:modified xsi:type="dcterms:W3CDTF">2024-07-25T17:40:51Z</dcterms:modified>
</cp:coreProperties>
</file>